
<file path=[Content_Types].xml><?xml version="1.0" encoding="utf-8"?>
<Types xmlns="http://schemas.openxmlformats.org/package/2006/content-types">
  <Default Extension="xml" ContentType="application/xml"/>
  <Default Extension="wmf" ContentType="image/x-wmf"/>
  <Default Extension="bin" ContentType="application/vnd.openxmlformats-officedocument.oleObject"/>
  <Default Extension="rels" ContentType="application/vnd.openxmlformats-package.relationships+xml"/>
  <Default Extension="jpeg" ContentType="image/jpeg"/>
  <Default Extension="png" ContentType="image/png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docProps/app.xml" ContentType="application/vnd.openxmlformats-officedocument.extended-properti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workbookProtection workbookAlgorithmName="SHA-512" workbookHashValue="HkqsDW4D21JJJsuA7KVtEyhG2u/XZKDf1pCIVLvwINY7MpX99BNM3lYozHuk/P7wanxFcFupFtO2Lt74cM6IKA==" workbookSaltValue="zWAHwElV26mccvZC4x5oFg==" workbookSpinCount="100000" lockStructure="1"/>
  <bookViews>
    <workbookView xWindow="360" yWindow="15" windowWidth="20955" windowHeight="9720" activeTab="1"/>
  </bookViews>
  <sheets>
    <sheet name="Калькулятор" sheetId="1" state="hidden" r:id="rId2"/>
    <sheet name="Кредитний калькулятор" sheetId="2" state="visible" r:id="rId3"/>
    <sheet name="Графік_ Внесено 1-й платіж" sheetId="3" state="visible" r:id="rId4"/>
    <sheet name="Графік_Не внесено 1-й платіж" sheetId="4" state="visible" r:id="rId5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<sst xmlns="http://schemas.openxmlformats.org/spreadsheetml/2006/main" count="76" uniqueCount="76">
  <si>
    <t xml:space="preserve">период, дней</t>
  </si>
  <si>
    <t xml:space="preserve">Сумма кредита</t>
  </si>
  <si>
    <t>период</t>
  </si>
  <si>
    <t xml:space="preserve">Дата платежа</t>
  </si>
  <si>
    <t xml:space="preserve">Остаток тела</t>
  </si>
  <si>
    <t>Комисси</t>
  </si>
  <si>
    <t xml:space="preserve">Оплата тела</t>
  </si>
  <si>
    <t xml:space="preserve">Оплата процентов</t>
  </si>
  <si>
    <t xml:space="preserve">Сумма платежа</t>
  </si>
  <si>
    <t>Оборот</t>
  </si>
  <si>
    <t xml:space="preserve">дата внеочередного платежа</t>
  </si>
  <si>
    <t xml:space="preserve">Внеочередной Платеж</t>
  </si>
  <si>
    <t xml:space="preserve">% годовых</t>
  </si>
  <si>
    <t xml:space="preserve">% годовых по НБУ</t>
  </si>
  <si>
    <t>Да</t>
  </si>
  <si>
    <t xml:space="preserve">% в день</t>
  </si>
  <si>
    <t>Нет</t>
  </si>
  <si>
    <t>Периодов</t>
  </si>
  <si>
    <t xml:space="preserve">срок крита</t>
  </si>
  <si>
    <t xml:space="preserve">первый кредит?</t>
  </si>
  <si>
    <t xml:space="preserve">скидка на ставку</t>
  </si>
  <si>
    <t xml:space="preserve">Дата договора</t>
  </si>
  <si>
    <t xml:space="preserve">Дата погашения</t>
  </si>
  <si>
    <t xml:space="preserve">% в день со скидкой</t>
  </si>
  <si>
    <t>Сумма</t>
  </si>
  <si>
    <t xml:space="preserve">Всего - </t>
  </si>
  <si>
    <t xml:space="preserve">КАЛЬКУЛЯТОР КРЕДИТНОГО ПРОДУКТУ "NewShort" </t>
  </si>
  <si>
    <t xml:space="preserve">(для першого кредиту)</t>
  </si>
  <si>
    <t xml:space="preserve">Дата отримання кредиту</t>
  </si>
  <si>
    <t xml:space="preserve">Сумма кредиту, грн.</t>
  </si>
  <si>
    <t xml:space="preserve">Введіть бажану суму кредиту ( від 400 грн до 25 000 грн. включно)</t>
  </si>
  <si>
    <t xml:space="preserve">Періодичність сплати платежів, днів</t>
  </si>
  <si>
    <t xml:space="preserve">Оберіть з випадаючого списку періодичність сплати платежів по кредиту (від 5 днів до 30 днів включно)</t>
  </si>
  <si>
    <t xml:space="preserve">Загальна кількість платежів, періодів</t>
  </si>
  <si>
    <t xml:space="preserve">Строк кредиту, днів</t>
  </si>
  <si>
    <t xml:space="preserve">Процентна ставка в 1-й період</t>
  </si>
  <si>
    <t xml:space="preserve">Застосовується в рамках Програми лояльності за умови сплати 1-ого платежу</t>
  </si>
  <si>
    <t xml:space="preserve">Процентна ставка в наступні періоди</t>
  </si>
  <si>
    <t xml:space="preserve">Також, застосовується в 1-му періоді, якщо не внесено 1-й платіж</t>
  </si>
  <si>
    <t xml:space="preserve">Знижка на Процентну ставку на 1-й період</t>
  </si>
  <si>
    <t xml:space="preserve">Передбачена програмою Лояльності</t>
  </si>
  <si>
    <t>Параметри</t>
  </si>
  <si>
    <t xml:space="preserve">  Якщо внесено 1-ий платіж</t>
  </si>
  <si>
    <t xml:space="preserve">Якщо не внесено 1-ий платіж</t>
  </si>
  <si>
    <t xml:space="preserve">Річна процентна ставка, % річних</t>
  </si>
  <si>
    <t>*</t>
  </si>
  <si>
    <t xml:space="preserve">Реальна річна процентна ставка, % річних</t>
  </si>
  <si>
    <t xml:space="preserve">Сума платежу за розрахунковий період, грн.</t>
  </si>
  <si>
    <t xml:space="preserve">Загальні витрати за кредитом, грн.</t>
  </si>
  <si>
    <t xml:space="preserve">Загальна вартість кредиту (сума платежів за весь розрахунковий період), грн.</t>
  </si>
  <si>
    <t xml:space="preserve">* В 1-ий розрахунковий період</t>
  </si>
  <si>
    <t xml:space="preserve">№ з/п</t>
  </si>
  <si>
    <t xml:space="preserve">Дата видачі кредиту/дата платежу</t>
  </si>
  <si>
    <t xml:space="preserve">Кількість днів у розрахунковому періоді</t>
  </si>
  <si>
    <t xml:space="preserve">Чиста сума кредиту/сума платежу за розрахунковий період, грн.</t>
  </si>
  <si>
    <t xml:space="preserve">Види платежів за кредитом</t>
  </si>
  <si>
    <t xml:space="preserve">Реальна річна процентна ставка, %</t>
  </si>
  <si>
    <t xml:space="preserve">Загальна вартість кредиту, грн</t>
  </si>
  <si>
    <t xml:space="preserve">сума кредиту за договором/погашення суми кредиту, грн.</t>
  </si>
  <si>
    <t xml:space="preserve">проценти за користування кредитом, грн.</t>
  </si>
  <si>
    <t xml:space="preserve">платежі за додаткові та супутні послуги</t>
  </si>
  <si>
    <t>кредитодавця</t>
  </si>
  <si>
    <t xml:space="preserve">кредитного посередника (за наявності)</t>
  </si>
  <si>
    <t xml:space="preserve">третіх осіб</t>
  </si>
  <si>
    <t xml:space="preserve">за обслуговування кредитної заборгованості</t>
  </si>
  <si>
    <t xml:space="preserve">комісія за надання кредиту</t>
  </si>
  <si>
    <r>
      <t xml:space="preserve">інші послуги кредитодавця</t>
    </r>
    <r>
      <rPr>
        <b/>
        <vertAlign val="superscript"/>
        <sz val="8"/>
        <color indexed="63"/>
        <rFont val="Times New Roman"/>
      </rPr>
      <t>-1</t>
    </r>
  </si>
  <si>
    <t xml:space="preserve">Проценти за перший день</t>
  </si>
  <si>
    <t xml:space="preserve">комісійний збір</t>
  </si>
  <si>
    <r>
      <t xml:space="preserve">інша плата за послуги кредитного посередника</t>
    </r>
    <r>
      <rPr>
        <b/>
        <vertAlign val="superscript"/>
        <sz val="8"/>
        <color indexed="63"/>
        <rFont val="Times New Roman"/>
      </rPr>
      <t>-1</t>
    </r>
  </si>
  <si>
    <t xml:space="preserve">за розрахунково-касове обслуговування</t>
  </si>
  <si>
    <t xml:space="preserve">послуги нотаріуса</t>
  </si>
  <si>
    <t xml:space="preserve">послуги оцінювача</t>
  </si>
  <si>
    <t xml:space="preserve">послуги страховика</t>
  </si>
  <si>
    <r>
      <t xml:space="preserve">інші послуги третіх осіб</t>
    </r>
    <r>
      <rPr>
        <b/>
        <vertAlign val="superscript"/>
        <sz val="8"/>
        <color indexed="63"/>
        <rFont val="Times New Roman"/>
      </rPr>
      <t>-1</t>
    </r>
  </si>
  <si>
    <t>Х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</si>
</sst>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6">
    <numFmt numFmtId="164" formatCode="_-* #,##0.00\ _₴_-;\-* #,##0.00\ _₴_-;_-* &quot;-&quot;??\ _₴_-;_-@_-"/>
    <numFmt numFmtId="165" formatCode="0.0000"/>
    <numFmt numFmtId="166" formatCode="_-* #,##0.0000\ _₴_-;\-* #,##0.0000\ _₴_-;_-* &quot;-&quot;??\ _₴_-;_-@_-"/>
    <numFmt numFmtId="167" formatCode="_-* #,##0.00\ _₴_-;\-* #,##0.00\ _₴_-;_-* &quot;-&quot;????\ _₴_-;_-@_-"/>
    <numFmt numFmtId="168" formatCode="#,##0_ ;\-#,##0\ "/>
    <numFmt numFmtId="169" formatCode="_-* #,##0\ _₴_-;\-* #,##0\ _₴_-;_-* &quot;-&quot;??\ _₴_-;_-@_-"/>
  </numFmts>
  <fonts count="20">
    <font>
      <sz val="11.000000"/>
      <color theme="1"/>
      <name val="Calibri"/>
      <scheme val="minor"/>
    </font>
    <font>
      <sz val="11.000000"/>
      <name val="Calibri"/>
      <scheme val="minor"/>
    </font>
    <font>
      <sz val="28.000000"/>
      <name val="Agency FB"/>
    </font>
    <font>
      <b/>
      <sz val="11.000000"/>
      <name val="Calibri"/>
    </font>
    <font>
      <b/>
      <sz val="11.000000"/>
      <name val="Calibri"/>
      <scheme val="minor"/>
    </font>
    <font>
      <b/>
      <sz val="11.000000"/>
      <color indexed="2"/>
      <name val="Calibri"/>
    </font>
    <font>
      <b/>
      <sz val="11.000000"/>
      <color indexed="2"/>
      <name val="Calibri"/>
      <scheme val="minor"/>
    </font>
    <font>
      <sz val="11.000000"/>
      <color indexed="2"/>
      <name val="Calibri"/>
      <scheme val="minor"/>
    </font>
    <font>
      <sz val="11.000000"/>
      <color indexed="2"/>
      <name val="Calibri"/>
    </font>
    <font>
      <sz val="11.000000"/>
      <name val="Calibri"/>
    </font>
    <font>
      <b/>
      <u/>
      <sz val="28.000000"/>
      <color theme="5"/>
      <name val="Calibri"/>
      <scheme val="minor"/>
    </font>
    <font>
      <i/>
      <sz val="24.000000"/>
      <color theme="5"/>
      <name val="Calibri"/>
      <scheme val="minor"/>
    </font>
    <font>
      <b/>
      <sz val="14.000000"/>
      <color theme="1"/>
      <name val="Calibri"/>
      <scheme val="minor"/>
    </font>
    <font>
      <sz val="14.000000"/>
      <color theme="1"/>
      <name val="Calibri"/>
      <scheme val="minor"/>
    </font>
    <font>
      <b/>
      <i/>
      <sz val="12.000000"/>
      <color theme="5"/>
      <name val="Calibri"/>
      <scheme val="minor"/>
    </font>
    <font>
      <b/>
      <sz val="11.000000"/>
      <color theme="1"/>
      <name val="Calibri"/>
      <scheme val="minor"/>
    </font>
    <font>
      <sz val="10.000000"/>
      <color indexed="63"/>
      <name val="Times New Roman"/>
    </font>
    <font>
      <sz val="12.000000"/>
      <color theme="1"/>
      <name val="Times New Roman"/>
    </font>
    <font>
      <sz val="12.000000"/>
      <color theme="4" tint="0.79998168889431442"/>
      <name val="Times New Roman"/>
    </font>
    <font>
      <sz val="11.000000"/>
      <color theme="4" tint="0.79998168889431442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2"/>
      </patternFill>
    </fill>
    <fill>
      <patternFill patternType="solid">
        <fgColor theme="0" tint="-0.14999847407452621"/>
      </patternFill>
    </fill>
    <fill>
      <patternFill patternType="solid">
        <fgColor indexed="5"/>
      </patternFill>
    </fill>
    <fill>
      <patternFill patternType="solid">
        <fgColor theme="0" tint="-0.249977111117893"/>
      </patternFill>
    </fill>
    <fill>
      <patternFill patternType="solid">
        <fgColor theme="0" tint="-0.049989318521683403"/>
      </patternFill>
    </fill>
    <fill>
      <patternFill patternType="solid">
        <fgColor theme="4" tint="0.79998168889431442"/>
      </patternFill>
    </fill>
  </fills>
  <borders count="6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none"/>
      <top style="medium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none"/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none"/>
      <top style="medium">
        <color auto="1"/>
      </top>
      <bottom style="none"/>
      <diagonal style="none"/>
    </border>
    <border>
      <left style="none"/>
      <right style="none"/>
      <top style="medium">
        <color auto="1"/>
      </top>
      <bottom style="thin">
        <color auto="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none"/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thin">
        <color auto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none"/>
      <right style="thin">
        <color auto="1"/>
      </right>
      <top style="none"/>
      <bottom style="medium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indexed="64"/>
      </right>
      <top style="medium">
        <color auto="1"/>
      </top>
      <bottom style="none"/>
      <diagonal style="none"/>
    </border>
    <border>
      <left style="medium">
        <color indexed="64"/>
      </left>
      <right style="medium">
        <color indexed="64"/>
      </right>
      <top style="medium">
        <color auto="1"/>
      </top>
      <bottom style="none"/>
      <diagonal style="none"/>
    </border>
    <border>
      <left style="medium">
        <color indexed="64"/>
      </left>
      <right style="none"/>
      <top style="medium">
        <color auto="1"/>
      </top>
      <bottom style="none"/>
      <diagonal style="none"/>
    </border>
    <border>
      <left style="medium">
        <color indexed="64"/>
      </left>
      <right style="none"/>
      <top style="medium">
        <color auto="1"/>
      </top>
      <bottom style="medium">
        <color indexed="64"/>
      </bottom>
      <diagonal style="none"/>
    </border>
    <border>
      <left style="none"/>
      <right style="none"/>
      <top style="medium">
        <color auto="1"/>
      </top>
      <bottom style="medium">
        <color indexed="64"/>
      </bottom>
      <diagonal style="none"/>
    </border>
    <border>
      <left style="none"/>
      <right style="medium">
        <color indexed="64"/>
      </right>
      <top style="medium">
        <color auto="1"/>
      </top>
      <bottom style="medium">
        <color indexed="64"/>
      </bottom>
      <diagonal style="none"/>
    </border>
    <border>
      <left style="medium">
        <color indexed="64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medium">
        <color indexed="64"/>
      </right>
      <top style="none"/>
      <bottom style="none"/>
      <diagonal style="none"/>
    </border>
    <border>
      <left style="medium">
        <color indexed="64"/>
      </left>
      <right style="medium">
        <color indexed="64"/>
      </right>
      <top style="none"/>
      <bottom style="none"/>
      <diagonal style="none"/>
    </border>
    <border>
      <left style="medium">
        <color indexed="64"/>
      </left>
      <right style="none"/>
      <top style="none"/>
      <bottom style="none"/>
      <diagonal style="none"/>
    </border>
    <border>
      <left style="medium">
        <color indexed="64"/>
      </left>
      <right style="medium">
        <color indexed="64"/>
      </right>
      <top style="medium">
        <color indexed="64"/>
      </top>
      <bottom style="none"/>
      <diagonal style="none"/>
    </border>
    <border>
      <left style="medium">
        <color indexed="64"/>
      </left>
      <right style="none"/>
      <top style="medium">
        <color indexed="64"/>
      </top>
      <bottom style="none"/>
      <diagonal style="none"/>
    </border>
    <border>
      <left style="medium">
        <color indexed="64"/>
      </left>
      <right style="none"/>
      <top style="medium">
        <color indexed="64"/>
      </top>
      <bottom style="medium">
        <color indexed="64"/>
      </bottom>
      <diagonal style="none"/>
    </border>
    <border>
      <left style="none"/>
      <right style="none"/>
      <top style="medium">
        <color indexed="64"/>
      </top>
      <bottom style="medium">
        <color indexed="64"/>
      </bottom>
      <diagonal style="none"/>
    </border>
    <border>
      <left style="none"/>
      <right style="medium">
        <color indexed="64"/>
      </right>
      <top style="medium">
        <color indexed="64"/>
      </top>
      <bottom style="medium">
        <color indexed="64"/>
      </bottom>
      <diagonal style="none"/>
    </border>
    <border>
      <left style="medium">
        <color indexed="64"/>
      </left>
      <right style="medium">
        <color auto="1"/>
      </right>
      <top style="none"/>
      <bottom style="none"/>
      <diagonal style="none"/>
    </border>
    <border>
      <left style="none"/>
      <right style="none"/>
      <top style="medium">
        <color indexed="64"/>
      </top>
      <bottom style="none"/>
      <diagonal style="none"/>
    </border>
    <border>
      <left style="none"/>
      <right style="medium">
        <color indexed="64"/>
      </right>
      <top style="medium">
        <color indexed="64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none"/>
      <bottom style="thin">
        <color auto="1"/>
      </bottom>
      <diagonal style="none"/>
    </border>
  </borders>
  <cellStyleXfs count="4">
    <xf fontId="0" fillId="0" borderId="0" numFmtId="0" applyNumberFormat="1" applyFont="1" applyFill="1" applyBorder="1"/>
    <xf fontId="0" fillId="0" borderId="0" numFmtId="9" applyNumberFormat="1" applyFont="0" applyFill="0" applyBorder="0" applyProtection="0"/>
    <xf fontId="0" fillId="0" borderId="0" numFmtId="9" applyNumberFormat="1" applyFont="0" applyFill="0" applyBorder="0" applyProtection="0"/>
    <xf fontId="0" fillId="0" borderId="0" numFmtId="164" applyNumberFormat="1" applyFont="0" applyFill="0" applyBorder="0" applyProtection="0"/>
  </cellStyleXfs>
  <cellXfs count="176">
    <xf fontId="0" fillId="0" borderId="0" numFmtId="0" xfId="0"/>
    <xf fontId="1" fillId="2" borderId="0" numFmtId="0" xfId="0" applyFont="1" applyFill="1" applyProtection="1">
      <protection hidden="1"/>
    </xf>
    <xf fontId="2" fillId="3" borderId="1" numFmtId="0" xfId="0" applyFont="1" applyFill="1" applyBorder="1" applyAlignment="1" applyProtection="1">
      <alignment horizontal="center" vertical="center"/>
      <protection hidden="1"/>
    </xf>
    <xf fontId="2" fillId="2" borderId="0" numFmtId="0" xfId="0" applyFont="1" applyFill="1" applyAlignment="1" applyProtection="1">
      <alignment horizontal="center" vertical="center"/>
      <protection hidden="1"/>
    </xf>
    <xf fontId="3" fillId="4" borderId="2" numFmtId="0" xfId="0" applyFont="1" applyFill="1" applyBorder="1" applyProtection="1">
      <protection hidden="1"/>
    </xf>
    <xf fontId="3" fillId="5" borderId="3" numFmtId="0" xfId="3" applyFont="1" applyFill="1" applyBorder="1" applyAlignment="1" applyProtection="1">
      <alignment horizontal="center" vertical="center" wrapText="1"/>
      <protection hidden="1"/>
    </xf>
    <xf fontId="2" fillId="2" borderId="1" numFmtId="0" xfId="0" applyFont="1" applyFill="1" applyBorder="1" applyAlignment="1" applyProtection="1">
      <alignment horizontal="center" vertical="center"/>
      <protection hidden="1"/>
    </xf>
    <xf fontId="1" fillId="2" borderId="0" numFmtId="4" xfId="0" applyNumberFormat="1" applyFont="1" applyFill="1" applyProtection="1">
      <protection hidden="1"/>
    </xf>
    <xf fontId="3" fillId="4" borderId="2" numFmtId="0" xfId="0" applyFont="1" applyFill="1" applyBorder="1" applyAlignment="1" applyProtection="1">
      <alignment vertical="center"/>
      <protection hidden="1"/>
    </xf>
    <xf fontId="3" fillId="5" borderId="3" numFmtId="164" xfId="3" applyNumberFormat="1" applyFont="1" applyFill="1" applyBorder="1" applyAlignment="1" applyProtection="1">
      <alignment horizontal="center" vertical="center"/>
      <protection hidden="1"/>
    </xf>
    <xf fontId="4" fillId="4" borderId="4" numFmtId="0" xfId="0" applyFont="1" applyFill="1" applyBorder="1" applyAlignment="1" applyProtection="1">
      <alignment horizontal="center" vertical="center" wrapText="1"/>
      <protection hidden="1"/>
    </xf>
    <xf fontId="1" fillId="4" borderId="5" numFmtId="0" xfId="0" applyFont="1" applyFill="1" applyBorder="1" applyAlignment="1" applyProtection="1">
      <alignment horizontal="center" vertical="center" wrapText="1"/>
      <protection hidden="1"/>
    </xf>
    <xf fontId="1" fillId="4" borderId="6" numFmtId="0" xfId="0" applyFont="1" applyFill="1" applyBorder="1" applyAlignment="1" applyProtection="1">
      <alignment horizontal="center" vertical="center" wrapText="1"/>
      <protection hidden="1"/>
    </xf>
    <xf fontId="1" fillId="6" borderId="6" numFmtId="0" xfId="0" applyFont="1" applyFill="1" applyBorder="1" applyAlignment="1" applyProtection="1">
      <alignment horizontal="center" vertical="center" wrapText="1"/>
      <protection hidden="1"/>
    </xf>
    <xf fontId="4" fillId="4" borderId="6" numFmtId="0" xfId="0" applyFont="1" applyFill="1" applyBorder="1" applyAlignment="1" applyProtection="1">
      <alignment horizontal="center" vertical="center" wrapText="1"/>
      <protection hidden="1"/>
    </xf>
    <xf fontId="1" fillId="2" borderId="0" numFmtId="164" xfId="3" applyNumberFormat="1" applyFont="1" applyFill="1" applyProtection="1">
      <protection hidden="1"/>
    </xf>
    <xf fontId="1" fillId="2" borderId="0" numFmtId="164" xfId="0" applyNumberFormat="1" applyFont="1" applyFill="1" applyProtection="1">
      <protection hidden="1"/>
    </xf>
    <xf fontId="3" fillId="4" borderId="2" numFmtId="0" xfId="0" applyFont="1" applyFill="1" applyBorder="1" applyAlignment="1" applyProtection="1">
      <alignment wrapText="1"/>
      <protection hidden="1"/>
    </xf>
    <xf fontId="3" fillId="5" borderId="3" numFmtId="10" xfId="2" applyNumberFormat="1" applyFont="1" applyFill="1" applyBorder="1" applyAlignment="1" applyProtection="1">
      <alignment horizontal="center" vertical="center"/>
      <protection hidden="1"/>
    </xf>
    <xf fontId="4" fillId="4" borderId="7" numFmtId="0" xfId="0" applyFont="1" applyFill="1" applyBorder="1" applyAlignment="1" applyProtection="1">
      <alignment horizontal="center" vertical="center"/>
      <protection hidden="1"/>
    </xf>
    <xf fontId="1" fillId="7" borderId="8" numFmtId="14" xfId="0" applyNumberFormat="1" applyFont="1" applyFill="1" applyBorder="1" applyAlignment="1" applyProtection="1">
      <alignment horizontal="center" vertical="center"/>
      <protection hidden="1"/>
    </xf>
    <xf fontId="1" fillId="7" borderId="9" numFmtId="4" xfId="0" applyNumberFormat="1" applyFont="1" applyFill="1" applyBorder="1" applyAlignment="1" applyProtection="1">
      <alignment horizontal="center" vertical="center"/>
      <protection hidden="1"/>
    </xf>
    <xf fontId="1" fillId="7" borderId="10" numFmtId="4" xfId="0" applyNumberFormat="1" applyFont="1" applyFill="1" applyBorder="1" applyAlignment="1" applyProtection="1">
      <alignment horizontal="center"/>
      <protection hidden="1"/>
    </xf>
    <xf fontId="1" fillId="7" borderId="11" numFmtId="4" xfId="0" applyNumberFormat="1" applyFont="1" applyFill="1" applyBorder="1" applyAlignment="1" applyProtection="1">
      <alignment horizontal="center" vertical="center"/>
      <protection hidden="1"/>
    </xf>
    <xf fontId="1" fillId="7" borderId="11" numFmtId="4" xfId="0" applyNumberFormat="1" applyFont="1" applyFill="1" applyBorder="1" applyAlignment="1" applyProtection="1">
      <alignment horizontal="right" vertical="center"/>
      <protection hidden="1"/>
    </xf>
    <xf fontId="1" fillId="7" borderId="12" numFmtId="14" xfId="0" applyNumberFormat="1" applyFont="1" applyFill="1" applyBorder="1" applyAlignment="1" applyProtection="1">
      <alignment horizontal="center" vertical="center"/>
      <protection hidden="1"/>
    </xf>
    <xf fontId="4" fillId="7" borderId="11" numFmtId="10" xfId="2" applyNumberFormat="1" applyFont="1" applyFill="1" applyBorder="1" applyAlignment="1" applyProtection="1">
      <alignment horizontal="center" vertical="center"/>
      <protection hidden="1"/>
    </xf>
    <xf fontId="1" fillId="2" borderId="0" numFmtId="10" xfId="2" applyNumberFormat="1" applyFont="1" applyFill="1" applyProtection="1">
      <protection hidden="1"/>
    </xf>
    <xf fontId="5" fillId="4" borderId="2" numFmtId="0" xfId="0" applyFont="1" applyFill="1" applyBorder="1" applyProtection="1">
      <protection hidden="1"/>
    </xf>
    <xf fontId="3" fillId="5" borderId="3" numFmtId="0" xfId="0" applyFont="1" applyFill="1" applyBorder="1" applyAlignment="1" applyProtection="1">
      <alignment horizontal="center" vertical="center"/>
      <protection hidden="1"/>
    </xf>
    <xf fontId="1" fillId="7" borderId="13" numFmtId="14" xfId="0" applyNumberFormat="1" applyFont="1" applyFill="1" applyBorder="1" applyAlignment="1" applyProtection="1">
      <alignment horizontal="center"/>
      <protection hidden="1"/>
    </xf>
    <xf fontId="1" fillId="7" borderId="12" numFmtId="4" xfId="0" applyNumberFormat="1" applyFont="1" applyFill="1" applyBorder="1" applyAlignment="1" applyProtection="1">
      <alignment horizontal="center"/>
      <protection hidden="1"/>
    </xf>
    <xf fontId="1" fillId="7" borderId="12" numFmtId="4" xfId="0" applyNumberFormat="1" applyFont="1" applyFill="1" applyBorder="1" applyAlignment="1" applyProtection="1">
      <alignment horizontal="right"/>
      <protection hidden="1"/>
    </xf>
    <xf fontId="1" fillId="7" borderId="12" numFmtId="4" xfId="0" applyNumberFormat="1" applyFont="1" applyFill="1" applyBorder="1" applyAlignment="1" applyProtection="1">
      <alignment horizontal="center" vertical="center"/>
      <protection hidden="1"/>
    </xf>
    <xf fontId="1" fillId="2" borderId="0" numFmtId="165" xfId="0" applyNumberFormat="1" applyFont="1" applyFill="1" applyProtection="1">
      <protection hidden="1"/>
    </xf>
    <xf fontId="1" fillId="2" borderId="0" numFmtId="166" xfId="3" applyNumberFormat="1" applyFont="1" applyFill="1" applyProtection="1">
      <protection hidden="1"/>
    </xf>
    <xf fontId="1" fillId="2" borderId="0" numFmtId="167" xfId="0" applyNumberFormat="1" applyFont="1" applyFill="1" applyProtection="1">
      <protection hidden="1"/>
    </xf>
    <xf fontId="5" fillId="4" borderId="14" numFmtId="0" xfId="0" applyFont="1" applyFill="1" applyBorder="1" applyProtection="1">
      <protection hidden="1"/>
    </xf>
    <xf fontId="4" fillId="5" borderId="15" numFmtId="168" xfId="3" applyNumberFormat="1" applyFont="1" applyFill="1" applyBorder="1" applyAlignment="1" applyProtection="1">
      <alignment horizontal="center" vertical="center"/>
      <protection hidden="1"/>
    </xf>
    <xf fontId="1" fillId="7" borderId="10" numFmtId="4" xfId="0" applyNumberFormat="1" applyFont="1" applyFill="1" applyBorder="1" applyAlignment="1" applyProtection="1">
      <alignment horizontal="center" vertical="center"/>
      <protection hidden="1"/>
    </xf>
    <xf fontId="6" fillId="4" borderId="3" numFmtId="0" xfId="0" applyFont="1" applyFill="1" applyBorder="1" applyAlignment="1" applyProtection="1">
      <alignment horizontal="left" vertical="center" wrapText="1"/>
      <protection hidden="1"/>
    </xf>
    <xf fontId="7" fillId="2" borderId="3" numFmtId="0" xfId="0" applyFont="1" applyFill="1" applyBorder="1" applyAlignment="1" applyProtection="1">
      <alignment horizontal="center" vertical="center"/>
      <protection hidden="1"/>
    </xf>
    <xf fontId="4" fillId="4" borderId="16" numFmtId="0" xfId="0" applyFont="1" applyFill="1" applyBorder="1" applyAlignment="1" applyProtection="1">
      <alignment wrapText="1"/>
      <protection hidden="1"/>
    </xf>
    <xf fontId="4" fillId="5" borderId="16" numFmtId="9" xfId="2" applyNumberFormat="1" applyFont="1" applyFill="1" applyBorder="1" applyAlignment="1" applyProtection="1">
      <alignment horizontal="center" vertical="center"/>
      <protection hidden="1"/>
    </xf>
    <xf fontId="3" fillId="5" borderId="3" numFmtId="14" xfId="2" applyNumberFormat="1" applyFont="1" applyFill="1" applyBorder="1" applyAlignment="1" applyProtection="1">
      <alignment horizontal="center" vertical="center"/>
      <protection hidden="1"/>
    </xf>
    <xf fontId="5" fillId="0" borderId="3" numFmtId="14" xfId="2" applyNumberFormat="1" applyFont="1" applyBorder="1" applyAlignment="1" applyProtection="1">
      <alignment horizontal="center" vertical="center"/>
      <protection hidden="1"/>
    </xf>
    <xf fontId="3" fillId="2" borderId="3" numFmtId="10" xfId="2" applyNumberFormat="1" applyFont="1" applyFill="1" applyBorder="1" applyAlignment="1" applyProtection="1">
      <alignment horizontal="center" vertical="center"/>
      <protection hidden="1"/>
    </xf>
    <xf fontId="8" fillId="2" borderId="17" numFmtId="9" xfId="2" applyNumberFormat="1" applyFont="1" applyFill="1" applyBorder="1" applyAlignment="1" applyProtection="1">
      <alignment horizontal="center"/>
      <protection hidden="1"/>
    </xf>
    <xf fontId="8" fillId="2" borderId="0" numFmtId="169" xfId="3" applyNumberFormat="1" applyFont="1" applyFill="1" applyAlignment="1" applyProtection="1">
      <alignment horizontal="center"/>
      <protection hidden="1"/>
    </xf>
    <xf fontId="4" fillId="4" borderId="18" numFmtId="0" xfId="0" applyFont="1" applyFill="1" applyBorder="1" applyAlignment="1" applyProtection="1">
      <alignment horizontal="center" vertical="center"/>
      <protection hidden="1"/>
    </xf>
    <xf fontId="1" fillId="2" borderId="0" numFmtId="166" xfId="0" applyNumberFormat="1" applyFont="1" applyFill="1" applyProtection="1">
      <protection hidden="1"/>
    </xf>
    <xf fontId="8" fillId="2" borderId="17" numFmtId="14" xfId="3" applyNumberFormat="1" applyFont="1" applyFill="1" applyBorder="1" applyAlignment="1" applyProtection="1">
      <alignment horizontal="center"/>
      <protection hidden="1"/>
    </xf>
    <xf fontId="8" fillId="2" borderId="19" numFmtId="169" xfId="3" applyNumberFormat="1" applyFont="1" applyFill="1" applyBorder="1" applyProtection="1">
      <protection hidden="1"/>
    </xf>
    <xf fontId="8" fillId="2" borderId="19" numFmtId="169" xfId="3" applyNumberFormat="1" applyFont="1" applyFill="1" applyBorder="1" applyAlignment="1" applyProtection="1">
      <alignment horizontal="center" vertical="center"/>
      <protection hidden="1"/>
    </xf>
    <xf fontId="9" fillId="2" borderId="17" numFmtId="9" xfId="2" applyNumberFormat="1" applyFont="1" applyFill="1" applyBorder="1" applyAlignment="1" applyProtection="1">
      <alignment horizontal="center"/>
      <protection hidden="1"/>
    </xf>
    <xf fontId="9" fillId="2" borderId="0" numFmtId="9" xfId="2" applyNumberFormat="1" applyFont="1" applyFill="1" applyAlignment="1" applyProtection="1">
      <alignment horizontal="center"/>
      <protection hidden="1"/>
    </xf>
    <xf fontId="1" fillId="2" borderId="17" numFmtId="0" xfId="0" applyFont="1" applyFill="1" applyBorder="1" applyProtection="1">
      <protection hidden="1"/>
    </xf>
    <xf fontId="1" fillId="7" borderId="0" numFmtId="4" xfId="0" applyNumberFormat="1" applyFont="1" applyFill="1" applyAlignment="1" applyProtection="1">
      <alignment horizontal="center"/>
      <protection hidden="1"/>
    </xf>
    <xf fontId="1" fillId="7" borderId="0" numFmtId="4" xfId="0" applyNumberFormat="1" applyFont="1" applyFill="1" applyAlignment="1" applyProtection="1">
      <alignment horizontal="center" vertical="center"/>
      <protection hidden="1"/>
    </xf>
    <xf fontId="1" fillId="7" borderId="12" numFmtId="4" xfId="0" applyNumberFormat="1" applyFont="1" applyFill="1" applyBorder="1" applyAlignment="1" applyProtection="1">
      <alignment horizontal="right" vertical="center"/>
      <protection hidden="1"/>
    </xf>
    <xf fontId="3" fillId="4" borderId="2" numFmtId="0" xfId="0" applyFont="1" applyFill="1" applyBorder="1" applyAlignment="1" applyProtection="1">
      <alignment horizontal="center"/>
      <protection hidden="1"/>
    </xf>
    <xf fontId="3" fillId="4" borderId="5" numFmtId="0" xfId="0" applyFont="1" applyFill="1" applyBorder="1" applyAlignment="1" applyProtection="1">
      <alignment horizontal="center"/>
      <protection hidden="1"/>
    </xf>
    <xf fontId="3" fillId="4" borderId="6" numFmtId="0" xfId="0" applyFont="1" applyFill="1" applyBorder="1" applyAlignment="1" applyProtection="1">
      <alignment horizontal="center"/>
      <protection hidden="1"/>
    </xf>
    <xf fontId="4" fillId="7" borderId="5" numFmtId="14" xfId="0" applyNumberFormat="1" applyFont="1" applyFill="1" applyBorder="1" applyProtection="1">
      <protection hidden="1"/>
    </xf>
    <xf fontId="4" fillId="7" borderId="5" numFmtId="0" xfId="0" applyFont="1" applyFill="1" applyBorder="1" applyProtection="1">
      <protection hidden="1"/>
    </xf>
    <xf fontId="4" fillId="7" borderId="5" numFmtId="4" xfId="0" applyNumberFormat="1" applyFont="1" applyFill="1" applyBorder="1" applyProtection="1">
      <protection hidden="1"/>
    </xf>
    <xf fontId="4" fillId="7" borderId="6" numFmtId="4" xfId="0" applyNumberFormat="1" applyFont="1" applyFill="1" applyBorder="1" applyProtection="1">
      <protection hidden="1"/>
    </xf>
    <xf fontId="4" fillId="7" borderId="2" numFmtId="10" xfId="2" applyNumberFormat="1" applyFont="1" applyFill="1" applyBorder="1" applyAlignment="1" applyProtection="1">
      <alignment horizontal="right" vertical="center"/>
      <protection hidden="1"/>
    </xf>
    <xf fontId="4" fillId="7" borderId="6" numFmtId="10" xfId="2" applyNumberFormat="1" applyFont="1" applyFill="1" applyBorder="1" applyAlignment="1" applyProtection="1">
      <alignment horizontal="right" vertical="center"/>
      <protection hidden="1"/>
    </xf>
    <xf fontId="4" fillId="7" borderId="6" numFmtId="164" xfId="3" applyNumberFormat="1" applyFont="1" applyFill="1" applyBorder="1" applyAlignment="1" applyProtection="1">
      <alignment horizontal="center" vertical="center"/>
      <protection hidden="1"/>
    </xf>
    <xf fontId="0" fillId="8" borderId="0" numFmtId="0" xfId="0" applyFill="1"/>
    <xf fontId="10" fillId="8" borderId="0" numFmtId="0" xfId="0" applyFont="1" applyFill="1" applyAlignment="1">
      <alignment horizontal="center" vertical="center"/>
    </xf>
    <xf fontId="11" fillId="8" borderId="0" numFmtId="0" xfId="0" applyFont="1" applyFill="1" applyAlignment="1">
      <alignment horizontal="center"/>
    </xf>
    <xf fontId="12" fillId="8" borderId="18" numFmtId="0" xfId="0" applyFont="1" applyFill="1" applyBorder="1" applyAlignment="1" applyProtection="1">
      <alignment horizontal="left"/>
      <protection hidden="1"/>
    </xf>
    <xf fontId="12" fillId="8" borderId="20" numFmtId="0" xfId="0" applyFont="1" applyFill="1" applyBorder="1" applyAlignment="1" applyProtection="1">
      <alignment horizontal="left"/>
      <protection hidden="1"/>
    </xf>
    <xf fontId="13" fillId="8" borderId="11" numFmtId="14" xfId="0" applyNumberFormat="1" applyFont="1" applyFill="1" applyBorder="1" applyAlignment="1" applyProtection="1">
      <alignment horizontal="center" vertical="center"/>
      <protection hidden="1"/>
    </xf>
    <xf fontId="12" fillId="8" borderId="21" numFmtId="0" xfId="0" applyFont="1" applyFill="1" applyBorder="1" applyAlignment="1">
      <alignment horizontal="left"/>
    </xf>
    <xf fontId="12" fillId="8" borderId="22" numFmtId="0" xfId="0" applyFont="1" applyFill="1" applyBorder="1" applyAlignment="1">
      <alignment horizontal="left"/>
    </xf>
    <xf fontId="13" fillId="2" borderId="23" numFmtId="169" xfId="3" applyNumberFormat="1" applyFont="1" applyFill="1" applyBorder="1" applyAlignment="1" applyProtection="1">
      <alignment horizontal="center" vertical="center"/>
      <protection locked="0"/>
    </xf>
    <xf fontId="14" fillId="8" borderId="0" numFmtId="0" xfId="0" applyFont="1" applyFill="1" applyAlignment="1">
      <alignment vertical="center"/>
    </xf>
    <xf fontId="13" fillId="2" borderId="23" numFmtId="0" xfId="0" applyFont="1" applyFill="1" applyBorder="1" applyAlignment="1" applyProtection="1">
      <alignment horizontal="center" vertical="center"/>
      <protection locked="0"/>
    </xf>
    <xf fontId="12" fillId="8" borderId="21" numFmtId="0" xfId="0" applyFont="1" applyFill="1" applyBorder="1" applyAlignment="1" applyProtection="1">
      <alignment horizontal="left"/>
      <protection hidden="1"/>
    </xf>
    <xf fontId="12" fillId="8" borderId="22" numFmtId="0" xfId="0" applyFont="1" applyFill="1" applyBorder="1" applyAlignment="1" applyProtection="1">
      <alignment horizontal="left"/>
      <protection hidden="1"/>
    </xf>
    <xf fontId="13" fillId="8" borderId="23" numFmtId="0" xfId="0" applyFont="1" applyFill="1" applyBorder="1" applyAlignment="1" applyProtection="1">
      <alignment horizontal="center" vertical="center"/>
      <protection hidden="1"/>
    </xf>
    <xf fontId="0" fillId="8" borderId="0" numFmtId="0" xfId="0" applyFill="1" applyProtection="1">
      <protection hidden="1"/>
    </xf>
    <xf fontId="12" fillId="8" borderId="24" numFmtId="0" xfId="0" applyFont="1" applyFill="1" applyBorder="1" applyAlignment="1" applyProtection="1">
      <alignment horizontal="left"/>
      <protection hidden="1"/>
    </xf>
    <xf fontId="12" fillId="8" borderId="25" numFmtId="0" xfId="0" applyFont="1" applyFill="1" applyBorder="1" applyAlignment="1" applyProtection="1">
      <alignment horizontal="left"/>
      <protection hidden="1"/>
    </xf>
    <xf fontId="13" fillId="8" borderId="26" numFmtId="0" xfId="0" applyFont="1" applyFill="1" applyBorder="1" applyAlignment="1" applyProtection="1">
      <alignment horizontal="center" vertical="center"/>
      <protection hidden="1"/>
    </xf>
    <xf fontId="12" fillId="8" borderId="0" numFmtId="0" xfId="0" applyFont="1" applyFill="1" applyAlignment="1" applyProtection="1">
      <alignment horizontal="left"/>
      <protection hidden="1"/>
    </xf>
    <xf fontId="13" fillId="8" borderId="0" numFmtId="0" xfId="0" applyFont="1" applyFill="1" applyProtection="1">
      <protection hidden="1"/>
    </xf>
    <xf fontId="13" fillId="8" borderId="11" numFmtId="10" xfId="2" applyNumberFormat="1" applyFont="1" applyFill="1" applyBorder="1" applyAlignment="1" applyProtection="1">
      <alignment horizontal="center" vertical="center"/>
      <protection hidden="1"/>
    </xf>
    <xf fontId="13" fillId="8" borderId="23" numFmtId="10" xfId="2" applyNumberFormat="1" applyFont="1" applyFill="1" applyBorder="1" applyAlignment="1" applyProtection="1">
      <alignment horizontal="center" vertical="center"/>
      <protection hidden="1"/>
    </xf>
    <xf fontId="13" fillId="8" borderId="26" numFmtId="10" xfId="2" applyNumberFormat="1" applyFont="1" applyFill="1" applyBorder="1" applyAlignment="1" applyProtection="1">
      <alignment horizontal="center" vertical="center"/>
      <protection hidden="1"/>
    </xf>
    <xf fontId="15" fillId="8" borderId="0" numFmtId="0" xfId="0" applyFont="1" applyFill="1" applyAlignment="1" applyProtection="1">
      <alignment horizontal="left"/>
      <protection hidden="1"/>
    </xf>
    <xf fontId="12" fillId="8" borderId="2" numFmtId="0" xfId="0" applyFont="1" applyFill="1" applyBorder="1" applyAlignment="1" applyProtection="1">
      <alignment horizontal="left"/>
      <protection hidden="1"/>
    </xf>
    <xf fontId="12" fillId="8" borderId="6" numFmtId="0" xfId="0" applyFont="1" applyFill="1" applyBorder="1" applyAlignment="1" applyProtection="1">
      <alignment horizontal="left"/>
      <protection hidden="1"/>
    </xf>
    <xf fontId="12" fillId="8" borderId="2" numFmtId="0" xfId="0" applyFont="1" applyFill="1" applyBorder="1" applyAlignment="1" applyProtection="1">
      <alignment horizontal="center"/>
      <protection hidden="1"/>
    </xf>
    <xf fontId="12" fillId="8" borderId="5" numFmtId="0" xfId="0" applyFont="1" applyFill="1" applyBorder="1" applyAlignment="1" applyProtection="1">
      <alignment horizontal="center"/>
      <protection hidden="1"/>
    </xf>
    <xf fontId="12" fillId="8" borderId="4" numFmtId="0" xfId="0" applyFont="1" applyFill="1" applyBorder="1" applyAlignment="1" applyProtection="1">
      <alignment horizontal="center"/>
      <protection hidden="1"/>
    </xf>
    <xf fontId="12" fillId="8" borderId="27" numFmtId="0" xfId="0" applyFont="1" applyFill="1" applyBorder="1" applyAlignment="1" applyProtection="1">
      <alignment horizontal="center"/>
      <protection hidden="1"/>
    </xf>
    <xf fontId="12" fillId="8" borderId="28" numFmtId="0" xfId="0" applyFont="1" applyFill="1" applyBorder="1" applyAlignment="1" applyProtection="1">
      <alignment horizontal="center"/>
      <protection hidden="1"/>
    </xf>
    <xf fontId="13" fillId="8" borderId="29" numFmtId="0" xfId="0" applyFont="1" applyFill="1" applyBorder="1" applyAlignment="1" applyProtection="1">
      <alignment horizontal="left"/>
      <protection hidden="1"/>
    </xf>
    <xf fontId="13" fillId="8" borderId="30" numFmtId="0" xfId="0" applyFont="1" applyFill="1" applyBorder="1" applyAlignment="1" applyProtection="1">
      <alignment horizontal="left"/>
      <protection hidden="1"/>
    </xf>
    <xf fontId="13" fillId="8" borderId="31" numFmtId="10" xfId="2" applyNumberFormat="1" applyFont="1" applyFill="1" applyBorder="1" applyAlignment="1" applyProtection="1">
      <alignment horizontal="right"/>
      <protection hidden="1"/>
    </xf>
    <xf fontId="13" fillId="8" borderId="10" numFmtId="10" xfId="2" applyNumberFormat="1" applyFont="1" applyFill="1" applyBorder="1" applyAlignment="1" applyProtection="1">
      <alignment horizontal="right"/>
      <protection hidden="1"/>
    </xf>
    <xf fontId="13" fillId="8" borderId="32" numFmtId="10" xfId="2" applyNumberFormat="1" applyFont="1" applyFill="1" applyBorder="1" applyAlignment="1" applyProtection="1">
      <alignment horizontal="right"/>
      <protection hidden="1"/>
    </xf>
    <xf fontId="13" fillId="8" borderId="32" numFmtId="9" xfId="2" applyNumberFormat="1" applyFont="1" applyFill="1" applyBorder="1" applyAlignment="1" applyProtection="1">
      <alignment horizontal="right"/>
      <protection hidden="1"/>
    </xf>
    <xf fontId="13" fillId="8" borderId="30" numFmtId="9" xfId="2" applyNumberFormat="1" applyFont="1" applyFill="1" applyBorder="1" applyAlignment="1" applyProtection="1">
      <alignment horizontal="right"/>
      <protection hidden="1"/>
    </xf>
    <xf fontId="13" fillId="8" borderId="21" numFmtId="0" xfId="0" applyFont="1" applyFill="1" applyBorder="1" applyAlignment="1" applyProtection="1">
      <alignment horizontal="left"/>
      <protection hidden="1"/>
    </xf>
    <xf fontId="13" fillId="8" borderId="22" numFmtId="0" xfId="0" applyFont="1" applyFill="1" applyBorder="1" applyAlignment="1" applyProtection="1">
      <alignment horizontal="left"/>
      <protection hidden="1"/>
    </xf>
    <xf fontId="13" fillId="8" borderId="33" numFmtId="10" xfId="0" applyNumberFormat="1" applyFont="1" applyFill="1" applyBorder="1" applyAlignment="1" applyProtection="1">
      <alignment horizontal="right"/>
      <protection hidden="1"/>
    </xf>
    <xf fontId="13" fillId="8" borderId="34" numFmtId="0" xfId="0" applyFont="1" applyFill="1" applyBorder="1" applyAlignment="1" applyProtection="1">
      <alignment horizontal="right"/>
      <protection hidden="1"/>
    </xf>
    <xf fontId="13" fillId="8" borderId="35" numFmtId="0" xfId="0" applyFont="1" applyFill="1" applyBorder="1" applyAlignment="1" applyProtection="1">
      <alignment horizontal="right"/>
      <protection hidden="1"/>
    </xf>
    <xf fontId="13" fillId="8" borderId="35" numFmtId="10" xfId="0" applyNumberFormat="1" applyFont="1" applyFill="1" applyBorder="1" applyAlignment="1" applyProtection="1">
      <alignment horizontal="right"/>
      <protection hidden="1"/>
    </xf>
    <xf fontId="13" fillId="8" borderId="22" numFmtId="0" xfId="0" applyFont="1" applyFill="1" applyBorder="1" applyAlignment="1" applyProtection="1">
      <alignment horizontal="right"/>
      <protection hidden="1"/>
    </xf>
    <xf fontId="13" fillId="8" borderId="33" numFmtId="164" xfId="3" applyNumberFormat="1" applyFont="1" applyFill="1" applyBorder="1" applyAlignment="1" applyProtection="1">
      <alignment horizontal="right"/>
      <protection hidden="1"/>
    </xf>
    <xf fontId="13" fillId="8" borderId="34" numFmtId="164" xfId="3" applyNumberFormat="1" applyFont="1" applyFill="1" applyBorder="1" applyAlignment="1" applyProtection="1">
      <alignment horizontal="right"/>
      <protection hidden="1"/>
    </xf>
    <xf fontId="13" fillId="8" borderId="35" numFmtId="10" xfId="2" applyNumberFormat="1" applyFont="1" applyFill="1" applyBorder="1" applyAlignment="1" applyProtection="1">
      <alignment horizontal="right"/>
      <protection hidden="1"/>
    </xf>
    <xf fontId="13" fillId="8" borderId="35" numFmtId="164" xfId="3" applyNumberFormat="1" applyFont="1" applyFill="1" applyBorder="1" applyAlignment="1" applyProtection="1">
      <alignment horizontal="right"/>
      <protection hidden="1"/>
    </xf>
    <xf fontId="13" fillId="8" borderId="22" numFmtId="164" xfId="3" applyNumberFormat="1" applyFont="1" applyFill="1" applyBorder="1" applyAlignment="1" applyProtection="1">
      <alignment horizontal="right"/>
      <protection hidden="1"/>
    </xf>
    <xf fontId="13" fillId="8" borderId="31" numFmtId="164" xfId="3" applyNumberFormat="1" applyFont="1" applyFill="1" applyBorder="1" applyAlignment="1" applyProtection="1">
      <alignment horizontal="right"/>
      <protection hidden="1"/>
    </xf>
    <xf fontId="13" fillId="8" borderId="10" numFmtId="164" xfId="3" applyNumberFormat="1" applyFont="1" applyFill="1" applyBorder="1" applyAlignment="1" applyProtection="1">
      <alignment horizontal="right"/>
      <protection hidden="1"/>
    </xf>
    <xf fontId="13" fillId="8" borderId="32" numFmtId="164" xfId="3" applyNumberFormat="1" applyFont="1" applyFill="1" applyBorder="1" applyAlignment="1" applyProtection="1">
      <alignment horizontal="right"/>
      <protection hidden="1"/>
    </xf>
    <xf fontId="13" fillId="8" borderId="36" numFmtId="0" xfId="0" applyFont="1" applyFill="1" applyBorder="1" applyAlignment="1" applyProtection="1">
      <alignment horizontal="left" wrapText="1"/>
      <protection hidden="1"/>
    </xf>
    <xf fontId="13" fillId="8" borderId="37" numFmtId="0" xfId="0" applyFont="1" applyFill="1" applyBorder="1" applyAlignment="1" applyProtection="1">
      <alignment horizontal="left" wrapText="1"/>
      <protection hidden="1"/>
    </xf>
    <xf fontId="13" fillId="8" borderId="38" numFmtId="164" xfId="3" applyNumberFormat="1" applyFont="1" applyFill="1" applyBorder="1" applyAlignment="1" applyProtection="1">
      <alignment horizontal="right"/>
      <protection hidden="1"/>
    </xf>
    <xf fontId="13" fillId="8" borderId="1" numFmtId="164" xfId="3" applyNumberFormat="1" applyFont="1" applyFill="1" applyBorder="1" applyAlignment="1" applyProtection="1">
      <alignment horizontal="right"/>
      <protection hidden="1"/>
    </xf>
    <xf fontId="13" fillId="8" borderId="39" numFmtId="164" xfId="3" applyNumberFormat="1" applyFont="1" applyFill="1" applyBorder="1" applyAlignment="1" applyProtection="1">
      <alignment horizontal="right"/>
      <protection hidden="1"/>
    </xf>
    <xf fontId="13" fillId="8" borderId="40" numFmtId="164" xfId="3" applyNumberFormat="1" applyFont="1" applyFill="1" applyBorder="1" applyAlignment="1" applyProtection="1">
      <alignment horizontal="right"/>
      <protection hidden="1"/>
    </xf>
    <xf fontId="13" fillId="8" borderId="25" numFmtId="164" xfId="3" applyNumberFormat="1" applyFont="1" applyFill="1" applyBorder="1" applyAlignment="1" applyProtection="1">
      <alignment horizontal="right"/>
      <protection hidden="1"/>
    </xf>
    <xf fontId="16" fillId="8" borderId="41" numFmtId="0" xfId="0" applyFont="1" applyFill="1" applyBorder="1" applyAlignment="1" applyProtection="1">
      <alignment horizontal="center" vertical="center" wrapText="1"/>
      <protection hidden="1"/>
    </xf>
    <xf fontId="16" fillId="8" borderId="42" numFmtId="0" xfId="0" applyFont="1" applyFill="1" applyBorder="1" applyAlignment="1" applyProtection="1">
      <alignment horizontal="center" vertical="center" wrapText="1"/>
      <protection hidden="1"/>
    </xf>
    <xf fontId="16" fillId="8" borderId="43" numFmtId="0" xfId="0" applyFont="1" applyFill="1" applyBorder="1" applyAlignment="1" applyProtection="1">
      <alignment horizontal="center" vertical="center" wrapText="1"/>
      <protection hidden="1"/>
    </xf>
    <xf fontId="16" fillId="8" borderId="44" numFmtId="0" xfId="0" applyFont="1" applyFill="1" applyBorder="1" applyAlignment="1" applyProtection="1">
      <alignment horizontal="center" vertical="center" wrapText="1"/>
      <protection hidden="1"/>
    </xf>
    <xf fontId="16" fillId="8" borderId="45" numFmtId="0" xfId="0" applyFont="1" applyFill="1" applyBorder="1" applyAlignment="1" applyProtection="1">
      <alignment horizontal="center" vertical="center" wrapText="1"/>
      <protection hidden="1"/>
    </xf>
    <xf fontId="16" fillId="8" borderId="46" numFmtId="0" xfId="0" applyFont="1" applyFill="1" applyBorder="1" applyAlignment="1" applyProtection="1">
      <alignment horizontal="center" vertical="center" wrapText="1"/>
      <protection hidden="1"/>
    </xf>
    <xf fontId="16" fillId="8" borderId="47" numFmtId="0" xfId="0" applyFont="1" applyFill="1" applyBorder="1" applyAlignment="1" applyProtection="1">
      <alignment horizontal="center" vertical="center" wrapText="1"/>
      <protection hidden="1"/>
    </xf>
    <xf fontId="16" fillId="8" borderId="0" numFmtId="0" xfId="0" applyFont="1" applyFill="1" applyAlignment="1" applyProtection="1">
      <alignment horizontal="center" vertical="center" wrapText="1"/>
      <protection hidden="1"/>
    </xf>
    <xf fontId="16" fillId="8" borderId="48" numFmtId="0" xfId="0" applyFont="1" applyFill="1" applyBorder="1" applyAlignment="1" applyProtection="1">
      <alignment horizontal="center" vertical="center" wrapText="1"/>
      <protection hidden="1"/>
    </xf>
    <xf fontId="16" fillId="8" borderId="49" numFmtId="0" xfId="0" applyFont="1" applyFill="1" applyBorder="1" applyAlignment="1" applyProtection="1">
      <alignment horizontal="center" vertical="center" wrapText="1"/>
      <protection hidden="1"/>
    </xf>
    <xf fontId="16" fillId="8" borderId="50" numFmtId="0" xfId="0" applyFont="1" applyFill="1" applyBorder="1" applyAlignment="1" applyProtection="1">
      <alignment horizontal="center" vertical="center" wrapText="1"/>
      <protection hidden="1"/>
    </xf>
    <xf fontId="16" fillId="8" borderId="51" numFmtId="0" xfId="0" applyFont="1" applyFill="1" applyBorder="1" applyAlignment="1" applyProtection="1">
      <alignment horizontal="center" vertical="center" wrapText="1"/>
      <protection hidden="1"/>
    </xf>
    <xf fontId="16" fillId="8" borderId="52" numFmtId="0" xfId="0" applyFont="1" applyFill="1" applyBorder="1" applyAlignment="1" applyProtection="1">
      <alignment horizontal="center" vertical="center" wrapText="1"/>
      <protection hidden="1"/>
    </xf>
    <xf fontId="16" fillId="8" borderId="53" numFmtId="0" xfId="0" applyFont="1" applyFill="1" applyBorder="1" applyAlignment="1" applyProtection="1">
      <alignment horizontal="center" vertical="center" wrapText="1"/>
      <protection hidden="1"/>
    </xf>
    <xf fontId="16" fillId="8" borderId="54" numFmtId="0" xfId="0" applyFont="1" applyFill="1" applyBorder="1" applyAlignment="1" applyProtection="1">
      <alignment horizontal="center" vertical="center" wrapText="1"/>
      <protection hidden="1"/>
    </xf>
    <xf fontId="16" fillId="8" borderId="55" numFmtId="0" xfId="0" applyFont="1" applyFill="1" applyBorder="1" applyAlignment="1" applyProtection="1">
      <alignment horizontal="center" vertical="center" wrapText="1"/>
      <protection hidden="1"/>
    </xf>
    <xf fontId="16" fillId="8" borderId="56" numFmtId="0" xfId="0" applyFont="1" applyFill="1" applyBorder="1" applyAlignment="1" applyProtection="1">
      <alignment horizontal="center" vertical="center" wrapText="1"/>
      <protection hidden="1"/>
    </xf>
    <xf fontId="16" fillId="8" borderId="57" numFmtId="0" xfId="0" applyFont="1" applyFill="1" applyBorder="1" applyAlignment="1" applyProtection="1">
      <alignment horizontal="center" vertical="center" wrapText="1"/>
      <protection hidden="1"/>
    </xf>
    <xf fontId="16" fillId="8" borderId="58" numFmtId="0" xfId="0" applyFont="1" applyFill="1" applyBorder="1" applyAlignment="1" applyProtection="1">
      <alignment horizontal="center" vertical="center" wrapText="1"/>
      <protection hidden="1"/>
    </xf>
    <xf fontId="16" fillId="8" borderId="15" numFmtId="0" xfId="0" applyFont="1" applyFill="1" applyBorder="1" applyAlignment="1" applyProtection="1">
      <alignment horizontal="center" vertical="center" wrapText="1"/>
      <protection hidden="1"/>
    </xf>
    <xf fontId="17" fillId="8" borderId="2" numFmtId="0" xfId="0" applyFont="1" applyFill="1" applyBorder="1" applyAlignment="1" applyProtection="1">
      <alignment horizontal="center" vertical="center" wrapText="1"/>
      <protection hidden="1"/>
    </xf>
    <xf fontId="17" fillId="8" borderId="5" numFmtId="0" xfId="0" applyFont="1" applyFill="1" applyBorder="1" applyAlignment="1" applyProtection="1">
      <alignment horizontal="center" vertical="center" wrapText="1"/>
      <protection hidden="1"/>
    </xf>
    <xf fontId="0" fillId="8" borderId="5" numFmtId="0" xfId="0" applyFill="1" applyBorder="1" applyAlignment="1" applyProtection="1">
      <alignment horizontal="center" vertical="center"/>
      <protection hidden="1"/>
    </xf>
    <xf fontId="17" fillId="8" borderId="6" numFmtId="0" xfId="0" applyFont="1" applyFill="1" applyBorder="1" applyAlignment="1" applyProtection="1">
      <alignment horizontal="center" vertical="center" wrapText="1"/>
      <protection hidden="1"/>
    </xf>
    <xf fontId="17" fillId="8" borderId="0" numFmtId="0" xfId="0" applyFont="1" applyFill="1" applyAlignment="1" applyProtection="1">
      <alignment horizontal="center" vertical="center" wrapText="1"/>
      <protection hidden="1"/>
    </xf>
    <xf fontId="17" fillId="8" borderId="18" numFmtId="0" xfId="0" applyFont="1" applyFill="1" applyBorder="1" applyAlignment="1" applyProtection="1">
      <alignment horizontal="center" vertical="center" wrapText="1"/>
      <protection hidden="1"/>
    </xf>
    <xf fontId="17" fillId="8" borderId="59" numFmtId="14" xfId="0" applyNumberFormat="1" applyFont="1" applyFill="1" applyBorder="1" applyAlignment="1" applyProtection="1">
      <alignment horizontal="center" vertical="center" wrapText="1"/>
      <protection hidden="1"/>
    </xf>
    <xf fontId="17" fillId="8" borderId="59" numFmtId="4" xfId="0" applyNumberFormat="1" applyFont="1" applyFill="1" applyBorder="1" applyAlignment="1" applyProtection="1">
      <alignment horizontal="center" vertical="center" wrapText="1"/>
      <protection hidden="1"/>
    </xf>
    <xf fontId="18" fillId="8" borderId="59" numFmtId="4" xfId="0" applyNumberFormat="1" applyFont="1" applyFill="1" applyBorder="1" applyAlignment="1" applyProtection="1">
      <alignment horizontal="center" vertical="center" wrapText="1"/>
      <protection hidden="1"/>
    </xf>
    <xf fontId="17" fillId="8" borderId="60" numFmtId="4" xfId="0" applyNumberFormat="1" applyFont="1" applyFill="1" applyBorder="1" applyAlignment="1" applyProtection="1">
      <alignment horizontal="center" vertical="center" wrapText="1"/>
      <protection hidden="1"/>
    </xf>
    <xf fontId="17" fillId="8" borderId="7" numFmtId="4" xfId="0" applyNumberFormat="1" applyFont="1" applyFill="1" applyBorder="1" applyAlignment="1" applyProtection="1">
      <alignment horizontal="center" vertical="center" wrapText="1"/>
      <protection hidden="1"/>
    </xf>
    <xf fontId="17" fillId="8" borderId="20" numFmtId="4" xfId="0" applyNumberFormat="1" applyFont="1" applyFill="1" applyBorder="1" applyAlignment="1" applyProtection="1">
      <alignment horizontal="center" vertical="center" wrapText="1"/>
      <protection hidden="1"/>
    </xf>
    <xf fontId="17" fillId="8" borderId="0" numFmtId="3" xfId="0" applyNumberFormat="1" applyFont="1" applyFill="1" applyAlignment="1" applyProtection="1">
      <alignment horizontal="center" vertical="center" wrapText="1"/>
      <protection hidden="1"/>
    </xf>
    <xf fontId="0" fillId="8" borderId="0" numFmtId="4" xfId="0" applyNumberFormat="1" applyFill="1" applyProtection="1">
      <protection hidden="1"/>
    </xf>
    <xf fontId="17" fillId="8" borderId="29" numFmtId="0" xfId="0" applyFont="1" applyFill="1" applyBorder="1" applyAlignment="1" applyProtection="1">
      <alignment horizontal="center" vertical="center" wrapText="1"/>
      <protection hidden="1"/>
    </xf>
    <xf fontId="17" fillId="8" borderId="61" numFmtId="14" xfId="0" applyNumberFormat="1" applyFont="1" applyFill="1" applyBorder="1" applyAlignment="1" applyProtection="1">
      <alignment horizontal="center" vertical="center" wrapText="1"/>
      <protection hidden="1"/>
    </xf>
    <xf fontId="17" fillId="8" borderId="62" numFmtId="3" xfId="0" applyNumberFormat="1" applyFont="1" applyFill="1" applyBorder="1" applyAlignment="1" applyProtection="1">
      <alignment horizontal="center" vertical="center" wrapText="1"/>
      <protection hidden="1"/>
    </xf>
    <xf fontId="17" fillId="8" borderId="62" numFmtId="4" xfId="0" applyNumberFormat="1" applyFont="1" applyFill="1" applyBorder="1" applyAlignment="1" applyProtection="1">
      <alignment horizontal="center" vertical="center" wrapText="1"/>
      <protection hidden="1"/>
    </xf>
    <xf fontId="17" fillId="8" borderId="61" numFmtId="4" xfId="0" applyNumberFormat="1" applyFont="1" applyFill="1" applyBorder="1" applyAlignment="1" applyProtection="1">
      <alignment horizontal="center" vertical="center" wrapText="1"/>
      <protection hidden="1"/>
    </xf>
    <xf fontId="17" fillId="8" borderId="63" numFmtId="4" xfId="0" applyNumberFormat="1" applyFont="1" applyFill="1" applyBorder="1" applyAlignment="1" applyProtection="1">
      <alignment horizontal="center" vertical="center" wrapText="1"/>
      <protection hidden="1"/>
    </xf>
    <xf fontId="17" fillId="8" borderId="32" numFmtId="4" xfId="0" applyNumberFormat="1" applyFont="1" applyFill="1" applyBorder="1" applyAlignment="1" applyProtection="1">
      <alignment horizontal="center" vertical="center" wrapText="1"/>
      <protection hidden="1"/>
    </xf>
    <xf fontId="17" fillId="8" borderId="61" numFmtId="10" xfId="2" applyNumberFormat="1" applyFont="1" applyFill="1" applyBorder="1" applyAlignment="1" applyProtection="1">
      <alignment horizontal="center" vertical="center" wrapText="1"/>
      <protection hidden="1"/>
    </xf>
    <xf fontId="17" fillId="8" borderId="30" numFmtId="4" xfId="0" applyNumberFormat="1" applyFont="1" applyFill="1" applyBorder="1" applyAlignment="1" applyProtection="1">
      <alignment horizontal="center" vertical="center" wrapText="1"/>
      <protection hidden="1"/>
    </xf>
    <xf fontId="19" fillId="8" borderId="0" numFmtId="0" xfId="0" applyFont="1" applyFill="1" applyProtection="1">
      <protection hidden="1"/>
    </xf>
    <xf fontId="19" fillId="8" borderId="0" numFmtId="9" xfId="2" applyNumberFormat="1" applyFont="1" applyFill="1" applyProtection="1">
      <protection hidden="1"/>
    </xf>
    <xf fontId="19" fillId="8" borderId="0" numFmtId="4" xfId="0" applyNumberFormat="1" applyFont="1" applyFill="1" applyProtection="1">
      <protection hidden="1"/>
    </xf>
  </cellXfs>
  <cellStyles count="4">
    <cellStyle name="Percent 2 2" xfId="1"/>
    <cellStyle name="Обычный" xfId="0" builtinId="0"/>
    <cellStyle name="Процентный" xfId="2" builtinId="5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nlyoffice.com/jsaProject" Target="jsaProject.bin"/><Relationship  Id="rId2" Type="http://schemas.openxmlformats.org/officeDocument/2006/relationships/worksheet" Target="worksheets/sheet1.xml"/><Relationship  Id="rId3" Type="http://schemas.openxmlformats.org/officeDocument/2006/relationships/worksheet" Target="worksheets/sheet2.xml"/><Relationship  Id="rId4" Type="http://schemas.openxmlformats.org/officeDocument/2006/relationships/worksheet" Target="worksheets/sheet3.xml"/><Relationship  Id="rId5" Type="http://schemas.openxmlformats.org/officeDocument/2006/relationships/worksheet" Target="worksheets/sheet4.xml"/><Relationship  Id="rId6" Type="http://schemas.openxmlformats.org/officeDocument/2006/relationships/theme" Target="theme/theme1.xml"/><Relationship  Id="rId7" Type="http://schemas.openxmlformats.org/officeDocument/2006/relationships/sharedStrings" Target="sharedStrings.xml"/><Relationship  Id="rId8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oneCell">
    <xdr:from>
      <xdr:col>0</xdr:col>
      <xdr:colOff>0</xdr:colOff>
      <xdr:row>0</xdr:row>
      <xdr:rowOff>0</xdr:rowOff>
    </xdr:from>
    <xdr:to>
      <xdr:col>1</xdr:col>
      <xdr:colOff>2818390</xdr:colOff>
      <xdr:row>3</xdr:row>
      <xdr:rowOff>161365</xdr:rowOff>
    </xdr:to>
    <xdr:pic>
      <xdr:nvPicPr>
        <xdr:cNvPr id="10" name="Рисунок 9"/>
        <xdr:cNvPicPr>
          <a:picLocks noChangeAspect="1"/>
        </xdr:cNvPicPr>
      </xdr:nvPicPr>
      <xdr:blipFill>
        <a:blip r:embed="rId1"/>
        <a:stretch/>
      </xdr:blipFill>
      <xdr:spPr bwMode="auto">
        <a:xfrm>
          <a:off x="0" y="0"/>
          <a:ext cx="3490744" cy="1407459"/>
        </a:xfrm>
        <a:prstGeom prst="rect">
          <a:avLst/>
        </a:prstGeom>
      </xdr:spPr>
    </xdr:pic>
    <xdr:clientData/>
  </xdr:twoCellAnchor>
  <xdr:twoCellAnchor editAs="twoCell">
    <xdr:from>
      <xdr:col>3</xdr:col>
      <xdr:colOff>340657</xdr:colOff>
      <xdr:row>6</xdr:row>
      <xdr:rowOff>8964</xdr:rowOff>
    </xdr:from>
    <xdr:to>
      <xdr:col>3</xdr:col>
      <xdr:colOff>1129552</xdr:colOff>
      <xdr:row>6</xdr:row>
      <xdr:rowOff>197223</xdr:rowOff>
    </xdr:to>
    <xdr:sp>
      <xdr:nvSpPr>
        <xdr:cNvPr id="11" name="Стрелка: вправо 10"/>
        <xdr:cNvSpPr/>
      </xdr:nvSpPr>
      <xdr:spPr bwMode="auto">
        <a:xfrm rot="10800000">
          <a:off x="5047128" y="1900516"/>
          <a:ext cx="788895" cy="188259"/>
        </a:xfrm>
        <a:prstGeom prst="rightArrow">
          <a:avLst>
            <a:gd name="adj1" fmla="val 50000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sz="1100"/>
        </a:p>
      </xdr:txBody>
    </xdr:sp>
    <xdr:clientData/>
  </xdr:twoCellAnchor>
  <xdr:twoCellAnchor editAs="twoCell">
    <xdr:from>
      <xdr:col>3</xdr:col>
      <xdr:colOff>340659</xdr:colOff>
      <xdr:row>7</xdr:row>
      <xdr:rowOff>35859</xdr:rowOff>
    </xdr:from>
    <xdr:to>
      <xdr:col>3</xdr:col>
      <xdr:colOff>1129554</xdr:colOff>
      <xdr:row>7</xdr:row>
      <xdr:rowOff>224118</xdr:rowOff>
    </xdr:to>
    <xdr:sp>
      <xdr:nvSpPr>
        <xdr:cNvPr id="12" name="Стрелка: вправо 11"/>
        <xdr:cNvSpPr/>
      </xdr:nvSpPr>
      <xdr:spPr bwMode="auto">
        <a:xfrm rot="10800000">
          <a:off x="5047130" y="2160494"/>
          <a:ext cx="788895" cy="188259"/>
        </a:xfrm>
        <a:prstGeom prst="rightArrow">
          <a:avLst>
            <a:gd name="adj1" fmla="val 50000"/>
            <a:gd name="adj2" fmla="val 50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defRPr/>
          </a:pPr>
          <a:endParaRPr sz="1100"/>
        </a:p>
      </xdr:txBody>
    </xdr:sp>
    <xdr:clientData/>
  </xdr:twoCellAnchor>
</xdr:wsDr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B4" activeCellId="0" sqref="B4"/>
    </sheetView>
  </sheetViews>
  <sheetFormatPr defaultColWidth="8.88671875" defaultRowHeight="14.4"/>
  <cols>
    <col customWidth="1" min="1" max="1" style="1" width="18.6640625"/>
    <col customWidth="1" min="2" max="2" style="1" width="12.6640625"/>
    <col min="3" max="3" style="1" width="8.88671875"/>
    <col bestFit="1" customWidth="1" min="4" max="4" style="1" width="10.109375"/>
    <col customWidth="1" min="5" max="7" style="1" width="10.5546875"/>
    <col customWidth="1" min="8" max="8" style="1" width="14.6640625"/>
    <col customWidth="1" min="9" max="10" style="1" width="10.44140625"/>
    <col customWidth="1" min="11" max="11" style="1" width="14.33203125"/>
    <col customWidth="1" min="12" max="12" style="1" width="13.5546875"/>
    <col customWidth="1" min="13" max="13" style="1" width="11"/>
    <col customWidth="1" min="14" max="14" style="1" width="12.6640625"/>
    <col customWidth="1" min="15" max="15" style="1" width="13"/>
    <col customWidth="1" min="16" max="16" style="1" width="5.109375"/>
    <col customWidth="1" min="17" max="17" style="1" width="8.88671875"/>
    <col customWidth="1" min="18" max="18" style="1" width="5.88671875"/>
    <col customWidth="1" min="19" max="19" style="1" width="5.5546875"/>
    <col customWidth="1" min="20" max="20" style="1" width="15.33203125"/>
    <col customWidth="1" min="21" max="21" style="1" width="8.88671875"/>
    <col min="22" max="16384" style="1" width="8.88671875"/>
  </cols>
  <sheetData>
    <row r="1" ht="48" customHeight="1">
      <c r="A1" s="2"/>
      <c r="B1" s="2"/>
      <c r="D1" s="3"/>
      <c r="E1" s="3"/>
      <c r="F1" s="3"/>
      <c r="G1" s="3"/>
      <c r="H1" s="3"/>
      <c r="I1" s="3"/>
      <c r="Q1" s="1">
        <v>3</v>
      </c>
    </row>
    <row r="2" ht="15" customHeight="1">
      <c r="A2" s="4" t="s">
        <v>0</v>
      </c>
      <c r="B2" s="5">
        <f>'Кредитний калькулятор'!C8</f>
        <v>30</v>
      </c>
      <c r="D2" s="6"/>
      <c r="E2" s="6"/>
      <c r="F2" s="6"/>
      <c r="G2" s="6"/>
      <c r="H2" s="6"/>
      <c r="I2" s="6"/>
      <c r="N2" s="7"/>
      <c r="Q2" s="1">
        <v>4</v>
      </c>
    </row>
    <row r="3" ht="43.799999999999997">
      <c r="A3" s="8" t="s">
        <v>1</v>
      </c>
      <c r="B3" s="9">
        <f>'Кредитний калькулятор'!C7</f>
        <v>25000</v>
      </c>
      <c r="C3" s="10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2" t="s">
        <v>8</v>
      </c>
      <c r="J3" s="12" t="s">
        <v>9</v>
      </c>
      <c r="K3" s="13" t="s">
        <v>10</v>
      </c>
      <c r="L3" s="13" t="s">
        <v>11</v>
      </c>
      <c r="M3" s="14" t="s">
        <v>12</v>
      </c>
      <c r="N3" s="14" t="s">
        <v>13</v>
      </c>
      <c r="O3" s="1" t="s">
        <v>14</v>
      </c>
      <c r="Q3" s="1">
        <v>5</v>
      </c>
      <c r="S3" s="15"/>
      <c r="T3" s="16"/>
    </row>
    <row r="4" ht="15">
      <c r="A4" s="17" t="s">
        <v>15</v>
      </c>
      <c r="B4" s="18">
        <f>'Кредитний калькулятор'!C13</f>
        <v>0.01</v>
      </c>
      <c r="C4" s="19">
        <f t="shared" ref="C4:C67" si="0">IF(P4&lt;=$B$5,P4,"")</f>
        <v>0</v>
      </c>
      <c r="D4" s="20">
        <f ca="1">B9</f>
        <v>45915</v>
      </c>
      <c r="E4" s="21">
        <f>IF(O4=0,"погашено",IF(B7="Да",I4-H4,I4))</f>
        <v>-25000</v>
      </c>
      <c r="F4" s="21"/>
      <c r="G4" s="22">
        <f t="shared" ref="G4:G5" si="1">IF(O4=0,"погашено",IF(L4&gt;T4,L4-H4,IF(C4=$B$5,E4,IF(L4&gt;0,IF(L4-(-E4*$B$4*(K4-D4))&lt;0,0,L4-(-E4*$B$4*(K4-D4))),0))))</f>
        <v>0</v>
      </c>
      <c r="H4" s="21">
        <v>0</v>
      </c>
      <c r="I4" s="23">
        <f>IFERROR(IF($B$7="Да",-$B$3,-$B$3),-B3)</f>
        <v>-25000</v>
      </c>
      <c r="J4" s="24">
        <f>IFERROR(IF($B$7="Да",-$B$3,-$B$3+$H$4),"")</f>
        <v>-25000</v>
      </c>
      <c r="K4" s="25"/>
      <c r="L4" s="25"/>
      <c r="M4" s="26"/>
      <c r="N4" s="26"/>
      <c r="O4" s="1" t="s">
        <v>16</v>
      </c>
      <c r="P4" s="1">
        <v>0</v>
      </c>
      <c r="Q4" s="1">
        <v>6</v>
      </c>
      <c r="S4" s="27"/>
    </row>
    <row r="5" ht="15">
      <c r="A5" s="28" t="s">
        <v>17</v>
      </c>
      <c r="B5" s="29">
        <f>'Кредитний калькулятор'!C9</f>
        <v>12</v>
      </c>
      <c r="C5" s="19">
        <f t="shared" si="0"/>
        <v>1</v>
      </c>
      <c r="D5" s="30">
        <f t="shared" ref="D5:D68" ca="1" si="2">IF(C5&gt;$B$5,"погашено",IF(I4&gt;H4,K4+$B$2,IF(C5&lt;=$B$5,D4+$B$2,"")))</f>
        <v>45945</v>
      </c>
      <c r="E5" s="22">
        <f t="shared" ref="E5:E68" si="3">IF(C5&gt;$B$5,"погашено",E4+G4)</f>
        <v>-25000</v>
      </c>
      <c r="F5" s="22"/>
      <c r="G5" s="22">
        <f t="shared" si="1"/>
        <v>0</v>
      </c>
      <c r="H5" s="22">
        <f ca="1">IF(O5=0,"погашено",IF(B7="Да",ROUND(-E5*$B$11*(D5-D4)+IF(AND(L5&gt;0,(-E5*$B$11*(K5-D5))&lt;L5),-E5*$B$11*(K5-D5),L5),2),ROUND(-$E$5*$B$11*(D5-D4)+IF(L5&gt;0,-E5*$B$11*(K5-D5),0),2)))</f>
        <v>7500</v>
      </c>
      <c r="I5" s="31">
        <f t="shared" ref="I5:I68" ca="1" si="4">IF(O5=0,"погашено",IFERROR(G5+H5,""))</f>
        <v>7500</v>
      </c>
      <c r="J5" s="32">
        <f t="shared" ref="J5:J68" ca="1" si="5">IF(O5=0,"погашено",IFERROR(ROUNDDOWN(G5+H5,2),""))</f>
        <v>7500</v>
      </c>
      <c r="K5" s="25"/>
      <c r="L5" s="33"/>
      <c r="M5" s="26" t="str">
        <f t="shared" ref="M5:M9" si="6">IF(C5=$B$5,IRR($J$4:J5,0.1)*12,"")</f>
        <v/>
      </c>
      <c r="N5" s="26" t="str">
        <f t="shared" ref="N5:N9" si="7">IF(C5=$B$5,XIRR($J$4:J5,$D$4:D5,50),"")</f>
        <v/>
      </c>
      <c r="O5" s="1">
        <f t="shared" ref="O5:O68" si="8">IFERROR(ROUNDDOWN(-E5,0),0)</f>
        <v>25000</v>
      </c>
      <c r="P5" s="1">
        <v>1</v>
      </c>
      <c r="Q5" s="1">
        <v>7</v>
      </c>
      <c r="R5" s="34"/>
      <c r="S5" s="35"/>
      <c r="T5" s="36">
        <f t="shared" ref="T5:T68" ca="1" si="9">IF(O5=0,"погашено",IF(B7="Да",ROUND(-$E$5*$B$11*(D5-D4),2),ROUND(-$E$5*$B$4*(D5-D4),2)))+IF(L5&gt;0,-E5*$B$4*(K5-D5),0)</f>
        <v>7500</v>
      </c>
    </row>
    <row r="6" ht="15">
      <c r="A6" s="37" t="s">
        <v>18</v>
      </c>
      <c r="B6" s="38">
        <f>'Кредитний калькулятор'!C10</f>
        <v>360</v>
      </c>
      <c r="C6" s="19">
        <f t="shared" si="0"/>
        <v>2</v>
      </c>
      <c r="D6" s="30">
        <f t="shared" ca="1" si="2"/>
        <v>45975</v>
      </c>
      <c r="E6" s="22">
        <f t="shared" si="3"/>
        <v>-25000</v>
      </c>
      <c r="F6" s="22"/>
      <c r="G6" s="39">
        <f t="shared" ref="G6:G69" ca="1" si="10">IF(O6=0,"погашено",IF(L6&gt;T6,L6-H6,IF(C6=$B$5,-E6,IF(L6&gt;0,IF(L6-(-E6*$B$4*(K6-D6))&lt;0,0,L6-(-E6*$B$4*(K6-D6))),0))))</f>
        <v>0</v>
      </c>
      <c r="H6" s="22">
        <f t="shared" ref="H6:H69" ca="1" si="11">IF(O6=0,"погашено",ROUND(IF(G5&gt;0,-E6*$B$4*(D6-K5),-E6*$B$4*(D6-D5))+IF(L6&gt;0,-E6*$B$4*(K6-D6),0)-IF(AND(L5&gt;0,G5=0),L5,0),2))</f>
        <v>7500</v>
      </c>
      <c r="I6" s="31">
        <f t="shared" ca="1" si="4"/>
        <v>7500</v>
      </c>
      <c r="J6" s="32">
        <f t="shared" ca="1" si="5"/>
        <v>7500</v>
      </c>
      <c r="K6" s="25"/>
      <c r="L6" s="33"/>
      <c r="M6" s="26" t="str">
        <f t="shared" si="6"/>
        <v/>
      </c>
      <c r="N6" s="26" t="str">
        <f t="shared" si="7"/>
        <v/>
      </c>
      <c r="O6" s="1">
        <f t="shared" si="8"/>
        <v>25000</v>
      </c>
      <c r="P6" s="1">
        <f t="shared" ref="P6:P69" ca="1" si="12">IF(G5&gt;0,P5+2,P5+1)</f>
        <v>2</v>
      </c>
      <c r="Q6" s="1">
        <v>8</v>
      </c>
      <c r="R6" s="34"/>
      <c r="S6" s="35"/>
      <c r="T6" s="36">
        <f t="shared" ca="1" si="9"/>
        <v>7500</v>
      </c>
    </row>
    <row r="7" ht="15" customHeight="1">
      <c r="A7" s="40" t="s">
        <v>19</v>
      </c>
      <c r="B7" s="41" t="s">
        <v>16</v>
      </c>
      <c r="C7" s="19">
        <f t="shared" si="0"/>
        <v>3</v>
      </c>
      <c r="D7" s="30">
        <f t="shared" ca="1" si="2"/>
        <v>46005</v>
      </c>
      <c r="E7" s="22">
        <f t="shared" si="3"/>
        <v>-25000</v>
      </c>
      <c r="F7" s="22"/>
      <c r="G7" s="39">
        <f t="shared" ca="1" si="10"/>
        <v>0</v>
      </c>
      <c r="H7" s="22">
        <f t="shared" ca="1" si="11"/>
        <v>7500</v>
      </c>
      <c r="I7" s="31">
        <f t="shared" ca="1" si="4"/>
        <v>7500</v>
      </c>
      <c r="J7" s="32">
        <f t="shared" ca="1" si="5"/>
        <v>7500</v>
      </c>
      <c r="K7" s="25"/>
      <c r="L7" s="33"/>
      <c r="M7" s="26" t="str">
        <f t="shared" si="6"/>
        <v/>
      </c>
      <c r="N7" s="26" t="str">
        <f t="shared" si="7"/>
        <v/>
      </c>
      <c r="O7" s="1">
        <f t="shared" si="8"/>
        <v>25000</v>
      </c>
      <c r="P7" s="1">
        <f t="shared" ca="1" si="12"/>
        <v>3</v>
      </c>
      <c r="Q7" s="1">
        <v>9</v>
      </c>
      <c r="R7" s="34"/>
      <c r="S7" s="35"/>
      <c r="T7" s="36">
        <f t="shared" ca="1" si="9"/>
        <v>7500</v>
      </c>
    </row>
    <row r="8" ht="15">
      <c r="A8" s="42" t="s">
        <v>20</v>
      </c>
      <c r="B8" s="43">
        <f>'Кредитний калькулятор'!C14</f>
        <v>0</v>
      </c>
      <c r="C8" s="19">
        <f t="shared" si="0"/>
        <v>4</v>
      </c>
      <c r="D8" s="30">
        <f t="shared" ca="1" si="2"/>
        <v>46035</v>
      </c>
      <c r="E8" s="22">
        <f t="shared" si="3"/>
        <v>-25000</v>
      </c>
      <c r="F8" s="22"/>
      <c r="G8" s="39">
        <f t="shared" ca="1" si="10"/>
        <v>0</v>
      </c>
      <c r="H8" s="22">
        <f t="shared" ca="1" si="11"/>
        <v>7500</v>
      </c>
      <c r="I8" s="31">
        <f t="shared" ca="1" si="4"/>
        <v>7500</v>
      </c>
      <c r="J8" s="32">
        <f t="shared" ca="1" si="5"/>
        <v>7500</v>
      </c>
      <c r="K8" s="25"/>
      <c r="L8" s="33"/>
      <c r="M8" s="26" t="str">
        <f t="shared" si="6"/>
        <v/>
      </c>
      <c r="N8" s="26" t="str">
        <f t="shared" si="7"/>
        <v/>
      </c>
      <c r="O8" s="1">
        <f t="shared" si="8"/>
        <v>25000</v>
      </c>
      <c r="P8" s="1">
        <f t="shared" ca="1" si="12"/>
        <v>4</v>
      </c>
      <c r="Q8" s="1">
        <v>10</v>
      </c>
      <c r="R8" s="34"/>
      <c r="S8" s="35"/>
      <c r="T8" s="36">
        <f t="shared" ca="1" si="9"/>
        <v>7500</v>
      </c>
    </row>
    <row r="9" ht="15">
      <c r="A9" s="4" t="s">
        <v>21</v>
      </c>
      <c r="B9" s="44">
        <f ca="1">'Кредитний калькулятор'!C6</f>
        <v>45915</v>
      </c>
      <c r="C9" s="19">
        <f t="shared" si="0"/>
        <v>5</v>
      </c>
      <c r="D9" s="30">
        <f t="shared" ca="1" si="2"/>
        <v>46065</v>
      </c>
      <c r="E9" s="22">
        <f t="shared" si="3"/>
        <v>-25000</v>
      </c>
      <c r="F9" s="22"/>
      <c r="G9" s="39">
        <f t="shared" ca="1" si="10"/>
        <v>0</v>
      </c>
      <c r="H9" s="22">
        <f t="shared" ca="1" si="11"/>
        <v>7500</v>
      </c>
      <c r="I9" s="31">
        <f t="shared" ca="1" si="4"/>
        <v>7500</v>
      </c>
      <c r="J9" s="32">
        <f t="shared" ca="1" si="5"/>
        <v>7500</v>
      </c>
      <c r="K9" s="25"/>
      <c r="L9" s="33"/>
      <c r="M9" s="26" t="str">
        <f t="shared" si="6"/>
        <v/>
      </c>
      <c r="N9" s="26" t="str">
        <f t="shared" si="7"/>
        <v/>
      </c>
      <c r="O9" s="1">
        <f t="shared" si="8"/>
        <v>25000</v>
      </c>
      <c r="P9" s="1">
        <f t="shared" ca="1" si="12"/>
        <v>5</v>
      </c>
      <c r="Q9" s="1">
        <v>11</v>
      </c>
      <c r="R9" s="34"/>
      <c r="S9" s="35"/>
      <c r="T9" s="36">
        <f t="shared" ca="1" si="9"/>
        <v>7500</v>
      </c>
    </row>
    <row r="10" ht="15" customHeight="1">
      <c r="A10" s="28" t="s">
        <v>22</v>
      </c>
      <c r="B10" s="45">
        <f ca="1">B9+B12-B13</f>
        <v>46275</v>
      </c>
      <c r="C10" s="19">
        <f t="shared" si="0"/>
        <v>6</v>
      </c>
      <c r="D10" s="30">
        <f t="shared" ca="1" si="2"/>
        <v>46095</v>
      </c>
      <c r="E10" s="22">
        <f t="shared" si="3"/>
        <v>-25000</v>
      </c>
      <c r="F10" s="22"/>
      <c r="G10" s="39">
        <f t="shared" ca="1" si="10"/>
        <v>0</v>
      </c>
      <c r="H10" s="22">
        <f t="shared" ca="1" si="11"/>
        <v>7500</v>
      </c>
      <c r="I10" s="31">
        <f t="shared" ca="1" si="4"/>
        <v>7500</v>
      </c>
      <c r="J10" s="32">
        <f t="shared" ca="1" si="5"/>
        <v>7500</v>
      </c>
      <c r="K10" s="25"/>
      <c r="L10" s="33"/>
      <c r="M10" s="26" t="str">
        <f t="shared" ref="M10:M73" ca="1" si="13">IF(C10=$B$5,IRR($J$4:J10,0.1)*12,"")</f>
        <v/>
      </c>
      <c r="N10" s="26" t="str">
        <f t="shared" ref="N10:N73" ca="1" si="14">IF(C10=$B$5,XIRR($J$4:J10,$D$4:D10,50),"")</f>
        <v/>
      </c>
      <c r="O10" s="1">
        <f t="shared" si="8"/>
        <v>25000</v>
      </c>
      <c r="P10" s="1">
        <f t="shared" ca="1" si="12"/>
        <v>6</v>
      </c>
      <c r="Q10" s="1">
        <v>12</v>
      </c>
      <c r="R10" s="34"/>
      <c r="S10" s="35"/>
      <c r="T10" s="36">
        <f t="shared" ca="1" si="9"/>
        <v>7500</v>
      </c>
    </row>
    <row r="11" ht="16.199999999999999" customHeight="1">
      <c r="A11" s="17" t="s">
        <v>23</v>
      </c>
      <c r="B11" s="46">
        <f>'Кредитний калькулятор'!C12</f>
        <v>0.01</v>
      </c>
      <c r="C11" s="19">
        <f t="shared" si="0"/>
        <v>7</v>
      </c>
      <c r="D11" s="30">
        <f t="shared" ca="1" si="2"/>
        <v>46125</v>
      </c>
      <c r="E11" s="22">
        <f t="shared" si="3"/>
        <v>-25000</v>
      </c>
      <c r="F11" s="22"/>
      <c r="G11" s="39">
        <f t="shared" ca="1" si="10"/>
        <v>0</v>
      </c>
      <c r="H11" s="22">
        <f t="shared" ca="1" si="11"/>
        <v>7500</v>
      </c>
      <c r="I11" s="31">
        <f t="shared" ca="1" si="4"/>
        <v>7500</v>
      </c>
      <c r="J11" s="32">
        <f t="shared" ca="1" si="5"/>
        <v>7500</v>
      </c>
      <c r="K11" s="25"/>
      <c r="L11" s="33"/>
      <c r="M11" s="26" t="str">
        <f t="shared" ca="1" si="13"/>
        <v/>
      </c>
      <c r="N11" s="26" t="str">
        <f t="shared" ca="1" si="14"/>
        <v/>
      </c>
      <c r="O11" s="1">
        <f t="shared" si="8"/>
        <v>25000</v>
      </c>
      <c r="P11" s="1">
        <f t="shared" ca="1" si="12"/>
        <v>7</v>
      </c>
      <c r="Q11" s="1">
        <v>13</v>
      </c>
      <c r="R11" s="34"/>
      <c r="S11" s="35"/>
      <c r="T11" s="36">
        <f t="shared" ca="1" si="9"/>
        <v>7500</v>
      </c>
    </row>
    <row r="12" ht="15">
      <c r="A12" s="47"/>
      <c r="B12" s="48">
        <f>B5*B2</f>
        <v>360</v>
      </c>
      <c r="C12" s="49">
        <f t="shared" si="0"/>
        <v>8</v>
      </c>
      <c r="D12" s="30">
        <f t="shared" ca="1" si="2"/>
        <v>46155</v>
      </c>
      <c r="E12" s="22">
        <f t="shared" si="3"/>
        <v>-25000</v>
      </c>
      <c r="F12" s="22"/>
      <c r="G12" s="39">
        <f t="shared" ca="1" si="10"/>
        <v>0</v>
      </c>
      <c r="H12" s="22">
        <f t="shared" ca="1" si="11"/>
        <v>7500</v>
      </c>
      <c r="I12" s="31">
        <f t="shared" ca="1" si="4"/>
        <v>7500</v>
      </c>
      <c r="J12" s="32">
        <f t="shared" ca="1" si="5"/>
        <v>7500</v>
      </c>
      <c r="K12" s="25"/>
      <c r="L12" s="33"/>
      <c r="M12" s="26" t="str">
        <f t="shared" ca="1" si="13"/>
        <v/>
      </c>
      <c r="N12" s="26" t="str">
        <f t="shared" ca="1" si="14"/>
        <v/>
      </c>
      <c r="O12" s="1">
        <f t="shared" si="8"/>
        <v>25000</v>
      </c>
      <c r="P12" s="1">
        <f t="shared" ca="1" si="12"/>
        <v>8</v>
      </c>
      <c r="Q12" s="1">
        <v>14</v>
      </c>
      <c r="R12" s="34"/>
      <c r="S12" s="50"/>
      <c r="T12" s="36">
        <f t="shared" ca="1" si="9"/>
        <v>7500</v>
      </c>
    </row>
    <row r="13" ht="15.6" customHeight="1">
      <c r="A13" s="51">
        <f ca="1">B9+B5*B2</f>
        <v>46275</v>
      </c>
      <c r="B13" s="52">
        <v>0</v>
      </c>
      <c r="C13" s="49">
        <f t="shared" si="0"/>
        <v>9</v>
      </c>
      <c r="D13" s="30">
        <f t="shared" ca="1" si="2"/>
        <v>46185</v>
      </c>
      <c r="E13" s="22">
        <f t="shared" si="3"/>
        <v>-25000</v>
      </c>
      <c r="F13" s="22"/>
      <c r="G13" s="39">
        <f t="shared" ca="1" si="10"/>
        <v>0</v>
      </c>
      <c r="H13" s="22">
        <f t="shared" ca="1" si="11"/>
        <v>7500</v>
      </c>
      <c r="I13" s="31">
        <f t="shared" ca="1" si="4"/>
        <v>7500</v>
      </c>
      <c r="J13" s="32">
        <f t="shared" ca="1" si="5"/>
        <v>7500</v>
      </c>
      <c r="K13" s="25"/>
      <c r="L13" s="33"/>
      <c r="M13" s="26" t="str">
        <f t="shared" ca="1" si="13"/>
        <v/>
      </c>
      <c r="N13" s="26" t="str">
        <f t="shared" ca="1" si="14"/>
        <v/>
      </c>
      <c r="O13" s="1">
        <f t="shared" si="8"/>
        <v>25000</v>
      </c>
      <c r="P13" s="1">
        <f t="shared" ca="1" si="12"/>
        <v>9</v>
      </c>
      <c r="Q13" s="1">
        <v>15</v>
      </c>
      <c r="R13" s="34"/>
      <c r="S13" s="50"/>
      <c r="T13" s="36">
        <f t="shared" ca="1" si="9"/>
        <v>7500</v>
      </c>
    </row>
    <row r="14" ht="15">
      <c r="A14" s="47"/>
      <c r="B14" s="53" t="str">
        <f>IF(AND(B8&gt;0,B7="Да"),"+","-")</f>
        <v>-</v>
      </c>
      <c r="C14" s="49">
        <f t="shared" si="0"/>
        <v>10</v>
      </c>
      <c r="D14" s="30">
        <f t="shared" ca="1" si="2"/>
        <v>46215</v>
      </c>
      <c r="E14" s="22">
        <f t="shared" si="3"/>
        <v>-25000</v>
      </c>
      <c r="F14" s="22"/>
      <c r="G14" s="39">
        <f t="shared" ca="1" si="10"/>
        <v>0</v>
      </c>
      <c r="H14" s="22">
        <f t="shared" ca="1" si="11"/>
        <v>7500</v>
      </c>
      <c r="I14" s="31">
        <f t="shared" ca="1" si="4"/>
        <v>7500</v>
      </c>
      <c r="J14" s="32">
        <f t="shared" ca="1" si="5"/>
        <v>7500</v>
      </c>
      <c r="K14" s="25"/>
      <c r="L14" s="33"/>
      <c r="M14" s="26" t="str">
        <f t="shared" ca="1" si="13"/>
        <v/>
      </c>
      <c r="N14" s="26" t="str">
        <f t="shared" ca="1" si="14"/>
        <v/>
      </c>
      <c r="O14" s="1">
        <f t="shared" si="8"/>
        <v>25000</v>
      </c>
      <c r="P14" s="1">
        <f t="shared" ca="1" si="12"/>
        <v>10</v>
      </c>
      <c r="Q14" s="1">
        <v>16</v>
      </c>
      <c r="R14" s="34"/>
      <c r="S14" s="50"/>
      <c r="T14" s="36">
        <f t="shared" ca="1" si="9"/>
        <v>7500</v>
      </c>
    </row>
    <row r="15" ht="15">
      <c r="A15" s="54"/>
      <c r="B15" s="55"/>
      <c r="C15" s="49">
        <f t="shared" si="0"/>
        <v>11</v>
      </c>
      <c r="D15" s="30">
        <f t="shared" ca="1" si="2"/>
        <v>46245</v>
      </c>
      <c r="E15" s="22">
        <f t="shared" si="3"/>
        <v>-25000</v>
      </c>
      <c r="F15" s="22"/>
      <c r="G15" s="39">
        <f t="shared" ca="1" si="10"/>
        <v>0</v>
      </c>
      <c r="H15" s="22">
        <f t="shared" ca="1" si="11"/>
        <v>7500</v>
      </c>
      <c r="I15" s="31">
        <f t="shared" ca="1" si="4"/>
        <v>7500</v>
      </c>
      <c r="J15" s="32">
        <f t="shared" ca="1" si="5"/>
        <v>7500</v>
      </c>
      <c r="K15" s="25"/>
      <c r="L15" s="33"/>
      <c r="M15" s="26" t="str">
        <f t="shared" ca="1" si="13"/>
        <v/>
      </c>
      <c r="N15" s="26" t="str">
        <f t="shared" ca="1" si="14"/>
        <v/>
      </c>
      <c r="O15" s="1">
        <f t="shared" si="8"/>
        <v>25000</v>
      </c>
      <c r="P15" s="1">
        <f t="shared" ca="1" si="12"/>
        <v>11</v>
      </c>
      <c r="Q15" s="1">
        <v>17</v>
      </c>
      <c r="R15" s="34"/>
      <c r="S15" s="50"/>
      <c r="T15" s="36">
        <f t="shared" ca="1" si="9"/>
        <v>7500</v>
      </c>
    </row>
    <row r="16" ht="15">
      <c r="A16" s="54"/>
      <c r="B16" s="55"/>
      <c r="C16" s="49">
        <f t="shared" si="0"/>
        <v>12</v>
      </c>
      <c r="D16" s="30">
        <f t="shared" ca="1" si="2"/>
        <v>46275</v>
      </c>
      <c r="E16" s="22">
        <f t="shared" si="3"/>
        <v>-25000</v>
      </c>
      <c r="F16" s="22"/>
      <c r="G16" s="39">
        <f t="shared" ca="1" si="10"/>
        <v>25000</v>
      </c>
      <c r="H16" s="22">
        <f t="shared" ca="1" si="11"/>
        <v>7500</v>
      </c>
      <c r="I16" s="31">
        <f t="shared" ca="1" si="4"/>
        <v>32500</v>
      </c>
      <c r="J16" s="32">
        <f t="shared" ca="1" si="5"/>
        <v>32500</v>
      </c>
      <c r="K16" s="25"/>
      <c r="L16" s="33"/>
      <c r="M16" s="26">
        <f t="shared" ca="1" si="13"/>
        <v>3.5999999999999832</v>
      </c>
      <c r="N16" s="26">
        <f t="shared" ca="1" si="14"/>
        <v>23.339451466840281</v>
      </c>
      <c r="O16" s="1">
        <f t="shared" si="8"/>
        <v>25000</v>
      </c>
      <c r="P16" s="1">
        <f t="shared" ca="1" si="12"/>
        <v>12</v>
      </c>
      <c r="Q16" s="1">
        <v>18</v>
      </c>
      <c r="R16" s="34"/>
      <c r="S16" s="50"/>
      <c r="T16" s="36">
        <f t="shared" ca="1" si="9"/>
        <v>7500</v>
      </c>
    </row>
    <row r="17" ht="15">
      <c r="A17" s="54"/>
      <c r="B17" s="55"/>
      <c r="C17" s="49" t="str">
        <f t="shared" si="0"/>
        <v/>
      </c>
      <c r="D17" s="30" t="str">
        <f t="shared" ca="1" si="2"/>
        <v>погашено</v>
      </c>
      <c r="E17" s="22" t="str">
        <f t="shared" si="3"/>
        <v>погашено</v>
      </c>
      <c r="F17" s="22"/>
      <c r="G17" s="39" t="str">
        <f t="shared" ca="1" si="10"/>
        <v>погашено</v>
      </c>
      <c r="H17" s="22" t="str">
        <f t="shared" ca="1" si="11"/>
        <v>погашено</v>
      </c>
      <c r="I17" s="31" t="str">
        <f t="shared" ca="1" si="4"/>
        <v>погашено</v>
      </c>
      <c r="J17" s="32" t="str">
        <f t="shared" ca="1" si="5"/>
        <v>погашено</v>
      </c>
      <c r="K17" s="25"/>
      <c r="L17" s="33"/>
      <c r="M17" s="26" t="str">
        <f t="shared" ca="1" si="13"/>
        <v/>
      </c>
      <c r="N17" s="26" t="str">
        <f t="shared" ca="1" si="14"/>
        <v/>
      </c>
      <c r="O17" s="1">
        <f t="shared" si="8"/>
        <v>0</v>
      </c>
      <c r="P17" s="1">
        <f t="shared" ca="1" si="12"/>
        <v>14</v>
      </c>
      <c r="Q17" s="1">
        <v>19</v>
      </c>
      <c r="T17" s="36" t="e">
        <f t="shared" ca="1" si="9"/>
        <v>#VALUE!</v>
      </c>
    </row>
    <row r="18" ht="15">
      <c r="A18" s="54"/>
      <c r="B18" s="55"/>
      <c r="C18" s="49" t="str">
        <f t="shared" si="0"/>
        <v/>
      </c>
      <c r="D18" s="30" t="str">
        <f t="shared" ca="1" si="2"/>
        <v>погашено</v>
      </c>
      <c r="E18" s="22" t="str">
        <f t="shared" si="3"/>
        <v>погашено</v>
      </c>
      <c r="F18" s="22"/>
      <c r="G18" s="39" t="str">
        <f t="shared" ca="1" si="10"/>
        <v>погашено</v>
      </c>
      <c r="H18" s="22" t="str">
        <f t="shared" ca="1" si="11"/>
        <v>погашено</v>
      </c>
      <c r="I18" s="31" t="str">
        <f t="shared" ca="1" si="4"/>
        <v>погашено</v>
      </c>
      <c r="J18" s="32" t="str">
        <f t="shared" ca="1" si="5"/>
        <v>погашено</v>
      </c>
      <c r="K18" s="25"/>
      <c r="L18" s="33"/>
      <c r="M18" s="26" t="str">
        <f t="shared" ca="1" si="13"/>
        <v/>
      </c>
      <c r="N18" s="26" t="str">
        <f t="shared" ca="1" si="14"/>
        <v/>
      </c>
      <c r="O18" s="1">
        <f t="shared" si="8"/>
        <v>0</v>
      </c>
      <c r="P18" s="1">
        <f t="shared" ca="1" si="12"/>
        <v>16</v>
      </c>
      <c r="Q18" s="1">
        <v>20</v>
      </c>
      <c r="T18" s="36" t="e">
        <f t="shared" ca="1" si="9"/>
        <v>#VALUE!</v>
      </c>
    </row>
    <row r="19" ht="15">
      <c r="A19" s="54"/>
      <c r="B19" s="55"/>
      <c r="C19" s="49" t="str">
        <f t="shared" si="0"/>
        <v/>
      </c>
      <c r="D19" s="30" t="str">
        <f t="shared" ca="1" si="2"/>
        <v>погашено</v>
      </c>
      <c r="E19" s="22" t="str">
        <f t="shared" si="3"/>
        <v>погашено</v>
      </c>
      <c r="F19" s="22"/>
      <c r="G19" s="39" t="str">
        <f t="shared" ca="1" si="10"/>
        <v>погашено</v>
      </c>
      <c r="H19" s="22" t="str">
        <f t="shared" ca="1" si="11"/>
        <v>погашено</v>
      </c>
      <c r="I19" s="31" t="str">
        <f t="shared" ca="1" si="4"/>
        <v>погашено</v>
      </c>
      <c r="J19" s="32" t="str">
        <f t="shared" ca="1" si="5"/>
        <v>погашено</v>
      </c>
      <c r="K19" s="25"/>
      <c r="L19" s="33"/>
      <c r="M19" s="26" t="str">
        <f t="shared" ca="1" si="13"/>
        <v/>
      </c>
      <c r="N19" s="26" t="str">
        <f t="shared" ca="1" si="14"/>
        <v/>
      </c>
      <c r="O19" s="1">
        <f t="shared" si="8"/>
        <v>0</v>
      </c>
      <c r="P19" s="1">
        <f t="shared" ca="1" si="12"/>
        <v>18</v>
      </c>
      <c r="Q19" s="1">
        <v>21</v>
      </c>
      <c r="T19" s="36" t="e">
        <f t="shared" ca="1" si="9"/>
        <v>#VALUE!</v>
      </c>
    </row>
    <row r="20" ht="15">
      <c r="A20" s="54"/>
      <c r="B20" s="55"/>
      <c r="C20" s="49" t="str">
        <f t="shared" si="0"/>
        <v/>
      </c>
      <c r="D20" s="30" t="str">
        <f t="shared" ca="1" si="2"/>
        <v>погашено</v>
      </c>
      <c r="E20" s="22" t="str">
        <f t="shared" si="3"/>
        <v>погашено</v>
      </c>
      <c r="F20" s="22"/>
      <c r="G20" s="39" t="str">
        <f t="shared" ca="1" si="10"/>
        <v>погашено</v>
      </c>
      <c r="H20" s="22" t="str">
        <f t="shared" ca="1" si="11"/>
        <v>погашено</v>
      </c>
      <c r="I20" s="31" t="str">
        <f t="shared" ca="1" si="4"/>
        <v>погашено</v>
      </c>
      <c r="J20" s="32" t="str">
        <f t="shared" ca="1" si="5"/>
        <v>погашено</v>
      </c>
      <c r="K20" s="25"/>
      <c r="L20" s="33"/>
      <c r="M20" s="26" t="str">
        <f t="shared" ca="1" si="13"/>
        <v/>
      </c>
      <c r="N20" s="26" t="str">
        <f t="shared" ca="1" si="14"/>
        <v/>
      </c>
      <c r="O20" s="1">
        <f t="shared" si="8"/>
        <v>0</v>
      </c>
      <c r="P20" s="1">
        <f t="shared" ca="1" si="12"/>
        <v>20</v>
      </c>
      <c r="Q20" s="1">
        <v>22</v>
      </c>
      <c r="T20" s="36" t="e">
        <f t="shared" ca="1" si="9"/>
        <v>#VALUE!</v>
      </c>
    </row>
    <row r="21" ht="15">
      <c r="A21" s="54"/>
      <c r="B21" s="55"/>
      <c r="C21" s="49" t="str">
        <f t="shared" si="0"/>
        <v/>
      </c>
      <c r="D21" s="30" t="str">
        <f t="shared" ca="1" si="2"/>
        <v>погашено</v>
      </c>
      <c r="E21" s="22" t="str">
        <f t="shared" si="3"/>
        <v>погашено</v>
      </c>
      <c r="F21" s="22"/>
      <c r="G21" s="39" t="str">
        <f t="shared" ca="1" si="10"/>
        <v>погашено</v>
      </c>
      <c r="H21" s="22" t="str">
        <f t="shared" ca="1" si="11"/>
        <v>погашено</v>
      </c>
      <c r="I21" s="31" t="str">
        <f t="shared" ca="1" si="4"/>
        <v>погашено</v>
      </c>
      <c r="J21" s="32" t="str">
        <f t="shared" ca="1" si="5"/>
        <v>погашено</v>
      </c>
      <c r="K21" s="25"/>
      <c r="L21" s="33"/>
      <c r="M21" s="26" t="str">
        <f t="shared" ca="1" si="13"/>
        <v/>
      </c>
      <c r="N21" s="26" t="str">
        <f t="shared" ca="1" si="14"/>
        <v/>
      </c>
      <c r="O21" s="1">
        <f t="shared" si="8"/>
        <v>0</v>
      </c>
      <c r="P21" s="1">
        <f t="shared" ca="1" si="12"/>
        <v>22</v>
      </c>
      <c r="Q21" s="1">
        <v>23</v>
      </c>
      <c r="T21" s="36" t="e">
        <f t="shared" ca="1" si="9"/>
        <v>#VALUE!</v>
      </c>
    </row>
    <row r="22" ht="15">
      <c r="A22" s="54"/>
      <c r="B22" s="55"/>
      <c r="C22" s="49" t="str">
        <f t="shared" si="0"/>
        <v/>
      </c>
      <c r="D22" s="30" t="str">
        <f t="shared" ca="1" si="2"/>
        <v>погашено</v>
      </c>
      <c r="E22" s="22" t="str">
        <f t="shared" si="3"/>
        <v>погашено</v>
      </c>
      <c r="F22" s="22"/>
      <c r="G22" s="39" t="str">
        <f t="shared" ca="1" si="10"/>
        <v>погашено</v>
      </c>
      <c r="H22" s="22" t="str">
        <f t="shared" ca="1" si="11"/>
        <v>погашено</v>
      </c>
      <c r="I22" s="31" t="str">
        <f t="shared" ca="1" si="4"/>
        <v>погашено</v>
      </c>
      <c r="J22" s="32" t="str">
        <f t="shared" ca="1" si="5"/>
        <v>погашено</v>
      </c>
      <c r="K22" s="25"/>
      <c r="L22" s="33"/>
      <c r="M22" s="26" t="str">
        <f t="shared" ca="1" si="13"/>
        <v/>
      </c>
      <c r="N22" s="26" t="str">
        <f t="shared" ca="1" si="14"/>
        <v/>
      </c>
      <c r="O22" s="1">
        <f t="shared" si="8"/>
        <v>0</v>
      </c>
      <c r="P22" s="1">
        <f t="shared" ca="1" si="12"/>
        <v>24</v>
      </c>
      <c r="Q22" s="1">
        <v>24</v>
      </c>
      <c r="T22" s="36" t="e">
        <f t="shared" ca="1" si="9"/>
        <v>#VALUE!</v>
      </c>
    </row>
    <row r="23" ht="15">
      <c r="A23" s="54"/>
      <c r="B23" s="55"/>
      <c r="C23" s="49" t="str">
        <f t="shared" si="0"/>
        <v/>
      </c>
      <c r="D23" s="30" t="str">
        <f t="shared" ca="1" si="2"/>
        <v>погашено</v>
      </c>
      <c r="E23" s="22" t="str">
        <f t="shared" si="3"/>
        <v>погашено</v>
      </c>
      <c r="F23" s="22"/>
      <c r="G23" s="39" t="str">
        <f t="shared" ca="1" si="10"/>
        <v>погашено</v>
      </c>
      <c r="H23" s="22" t="str">
        <f t="shared" ca="1" si="11"/>
        <v>погашено</v>
      </c>
      <c r="I23" s="31" t="str">
        <f t="shared" ca="1" si="4"/>
        <v>погашено</v>
      </c>
      <c r="J23" s="32" t="str">
        <f t="shared" ca="1" si="5"/>
        <v>погашено</v>
      </c>
      <c r="K23" s="25"/>
      <c r="L23" s="33"/>
      <c r="M23" s="26" t="str">
        <f t="shared" ca="1" si="13"/>
        <v/>
      </c>
      <c r="N23" s="26" t="str">
        <f t="shared" ca="1" si="14"/>
        <v/>
      </c>
      <c r="O23" s="1">
        <f t="shared" si="8"/>
        <v>0</v>
      </c>
      <c r="P23" s="1">
        <f t="shared" ca="1" si="12"/>
        <v>26</v>
      </c>
      <c r="Q23" s="1">
        <v>25</v>
      </c>
      <c r="T23" s="36" t="e">
        <f t="shared" ca="1" si="9"/>
        <v>#VALUE!</v>
      </c>
    </row>
    <row r="24" ht="15">
      <c r="A24" s="54"/>
      <c r="B24" s="55"/>
      <c r="C24" s="49" t="str">
        <f t="shared" si="0"/>
        <v/>
      </c>
      <c r="D24" s="30" t="str">
        <f t="shared" ca="1" si="2"/>
        <v>погашено</v>
      </c>
      <c r="E24" s="22" t="str">
        <f t="shared" si="3"/>
        <v>погашено</v>
      </c>
      <c r="F24" s="22"/>
      <c r="G24" s="39" t="str">
        <f t="shared" ca="1" si="10"/>
        <v>погашено</v>
      </c>
      <c r="H24" s="22" t="str">
        <f t="shared" ca="1" si="11"/>
        <v>погашено</v>
      </c>
      <c r="I24" s="31" t="str">
        <f t="shared" ca="1" si="4"/>
        <v>погашено</v>
      </c>
      <c r="J24" s="32" t="str">
        <f t="shared" ca="1" si="5"/>
        <v>погашено</v>
      </c>
      <c r="K24" s="25"/>
      <c r="L24" s="33"/>
      <c r="M24" s="26" t="str">
        <f t="shared" ca="1" si="13"/>
        <v/>
      </c>
      <c r="N24" s="26" t="str">
        <f t="shared" ca="1" si="14"/>
        <v/>
      </c>
      <c r="O24" s="1">
        <f t="shared" si="8"/>
        <v>0</v>
      </c>
      <c r="P24" s="1">
        <f t="shared" ca="1" si="12"/>
        <v>28</v>
      </c>
      <c r="Q24" s="1">
        <v>26</v>
      </c>
      <c r="T24" s="36" t="e">
        <f t="shared" ca="1" si="9"/>
        <v>#VALUE!</v>
      </c>
    </row>
    <row r="25" ht="15">
      <c r="A25" s="54"/>
      <c r="B25" s="55"/>
      <c r="C25" s="49" t="str">
        <f t="shared" si="0"/>
        <v/>
      </c>
      <c r="D25" s="30" t="str">
        <f t="shared" ca="1" si="2"/>
        <v>погашено</v>
      </c>
      <c r="E25" s="22" t="str">
        <f t="shared" si="3"/>
        <v>погашено</v>
      </c>
      <c r="F25" s="22"/>
      <c r="G25" s="39" t="str">
        <f t="shared" ca="1" si="10"/>
        <v>погашено</v>
      </c>
      <c r="H25" s="22" t="str">
        <f t="shared" ca="1" si="11"/>
        <v>погашено</v>
      </c>
      <c r="I25" s="31" t="str">
        <f t="shared" ca="1" si="4"/>
        <v>погашено</v>
      </c>
      <c r="J25" s="32" t="str">
        <f t="shared" ca="1" si="5"/>
        <v>погашено</v>
      </c>
      <c r="K25" s="25"/>
      <c r="L25" s="33"/>
      <c r="M25" s="26" t="str">
        <f t="shared" ca="1" si="13"/>
        <v/>
      </c>
      <c r="N25" s="26" t="str">
        <f t="shared" ca="1" si="14"/>
        <v/>
      </c>
      <c r="O25" s="1">
        <f t="shared" si="8"/>
        <v>0</v>
      </c>
      <c r="P25" s="1">
        <f t="shared" ca="1" si="12"/>
        <v>30</v>
      </c>
      <c r="Q25" s="1">
        <v>27</v>
      </c>
      <c r="T25" s="36" t="e">
        <f t="shared" ca="1" si="9"/>
        <v>#VALUE!</v>
      </c>
    </row>
    <row r="26" ht="15">
      <c r="A26" s="54"/>
      <c r="B26" s="55"/>
      <c r="C26" s="49" t="str">
        <f t="shared" si="0"/>
        <v/>
      </c>
      <c r="D26" s="30" t="str">
        <f t="shared" ca="1" si="2"/>
        <v>погашено</v>
      </c>
      <c r="E26" s="22" t="str">
        <f t="shared" si="3"/>
        <v>погашено</v>
      </c>
      <c r="F26" s="22"/>
      <c r="G26" s="39" t="str">
        <f t="shared" ca="1" si="10"/>
        <v>погашено</v>
      </c>
      <c r="H26" s="22" t="str">
        <f t="shared" ca="1" si="11"/>
        <v>погашено</v>
      </c>
      <c r="I26" s="31" t="str">
        <f t="shared" ca="1" si="4"/>
        <v>погашено</v>
      </c>
      <c r="J26" s="32" t="str">
        <f t="shared" ca="1" si="5"/>
        <v>погашено</v>
      </c>
      <c r="K26" s="25"/>
      <c r="L26" s="33"/>
      <c r="M26" s="26" t="str">
        <f t="shared" ca="1" si="13"/>
        <v/>
      </c>
      <c r="N26" s="26" t="str">
        <f t="shared" ca="1" si="14"/>
        <v/>
      </c>
      <c r="O26" s="1">
        <f t="shared" si="8"/>
        <v>0</v>
      </c>
      <c r="P26" s="1">
        <f t="shared" ca="1" si="12"/>
        <v>32</v>
      </c>
      <c r="Q26" s="1">
        <v>28</v>
      </c>
      <c r="T26" s="36" t="e">
        <f t="shared" ca="1" si="9"/>
        <v>#VALUE!</v>
      </c>
    </row>
    <row r="27" ht="15">
      <c r="A27" s="54"/>
      <c r="B27" s="55"/>
      <c r="C27" s="49" t="str">
        <f t="shared" si="0"/>
        <v/>
      </c>
      <c r="D27" s="30" t="str">
        <f t="shared" ca="1" si="2"/>
        <v>погашено</v>
      </c>
      <c r="E27" s="22" t="str">
        <f t="shared" si="3"/>
        <v>погашено</v>
      </c>
      <c r="F27" s="22"/>
      <c r="G27" s="39" t="str">
        <f t="shared" ca="1" si="10"/>
        <v>погашено</v>
      </c>
      <c r="H27" s="22" t="str">
        <f t="shared" ca="1" si="11"/>
        <v>погашено</v>
      </c>
      <c r="I27" s="31" t="str">
        <f t="shared" ca="1" si="4"/>
        <v>погашено</v>
      </c>
      <c r="J27" s="32" t="str">
        <f t="shared" ca="1" si="5"/>
        <v>погашено</v>
      </c>
      <c r="K27" s="25"/>
      <c r="L27" s="33"/>
      <c r="M27" s="26" t="str">
        <f t="shared" ca="1" si="13"/>
        <v/>
      </c>
      <c r="N27" s="26" t="str">
        <f t="shared" ca="1" si="14"/>
        <v/>
      </c>
      <c r="O27" s="1">
        <f t="shared" si="8"/>
        <v>0</v>
      </c>
      <c r="P27" s="1">
        <f t="shared" ca="1" si="12"/>
        <v>34</v>
      </c>
      <c r="Q27" s="1">
        <v>29</v>
      </c>
      <c r="T27" s="36" t="e">
        <f t="shared" ca="1" si="9"/>
        <v>#VALUE!</v>
      </c>
    </row>
    <row r="28" ht="15">
      <c r="A28" s="56"/>
      <c r="C28" s="49" t="str">
        <f t="shared" si="0"/>
        <v/>
      </c>
      <c r="D28" s="30" t="str">
        <f t="shared" ca="1" si="2"/>
        <v>погашено</v>
      </c>
      <c r="E28" s="22" t="str">
        <f t="shared" si="3"/>
        <v>погашено</v>
      </c>
      <c r="F28" s="22"/>
      <c r="G28" s="39" t="str">
        <f t="shared" ca="1" si="10"/>
        <v>погашено</v>
      </c>
      <c r="H28" s="22" t="str">
        <f t="shared" ca="1" si="11"/>
        <v>погашено</v>
      </c>
      <c r="I28" s="31" t="str">
        <f t="shared" ca="1" si="4"/>
        <v>погашено</v>
      </c>
      <c r="J28" s="32" t="str">
        <f t="shared" ca="1" si="5"/>
        <v>погашено</v>
      </c>
      <c r="K28" s="25"/>
      <c r="L28" s="33"/>
      <c r="M28" s="26" t="str">
        <f t="shared" ca="1" si="13"/>
        <v/>
      </c>
      <c r="N28" s="26" t="str">
        <f t="shared" ca="1" si="14"/>
        <v/>
      </c>
      <c r="O28" s="1">
        <f t="shared" si="8"/>
        <v>0</v>
      </c>
      <c r="P28" s="1">
        <f t="shared" ca="1" si="12"/>
        <v>36</v>
      </c>
      <c r="Q28" s="1">
        <v>30</v>
      </c>
      <c r="T28" s="36" t="e">
        <f t="shared" ca="1" si="9"/>
        <v>#VALUE!</v>
      </c>
    </row>
    <row r="29" ht="15">
      <c r="A29" s="56"/>
      <c r="C29" s="49" t="str">
        <f t="shared" si="0"/>
        <v/>
      </c>
      <c r="D29" s="30" t="str">
        <f t="shared" ca="1" si="2"/>
        <v>погашено</v>
      </c>
      <c r="E29" s="22" t="str">
        <f t="shared" si="3"/>
        <v>погашено</v>
      </c>
      <c r="F29" s="22"/>
      <c r="G29" s="39" t="str">
        <f t="shared" ca="1" si="10"/>
        <v>погашено</v>
      </c>
      <c r="H29" s="22" t="str">
        <f t="shared" ca="1" si="11"/>
        <v>погашено</v>
      </c>
      <c r="I29" s="31" t="str">
        <f t="shared" ca="1" si="4"/>
        <v>погашено</v>
      </c>
      <c r="J29" s="32" t="str">
        <f t="shared" ca="1" si="5"/>
        <v>погашено</v>
      </c>
      <c r="K29" s="25"/>
      <c r="L29" s="33"/>
      <c r="M29" s="26" t="str">
        <f t="shared" ca="1" si="13"/>
        <v/>
      </c>
      <c r="N29" s="26" t="str">
        <f t="shared" ca="1" si="14"/>
        <v/>
      </c>
      <c r="O29" s="1">
        <f t="shared" si="8"/>
        <v>0</v>
      </c>
      <c r="P29" s="1">
        <f t="shared" ca="1" si="12"/>
        <v>38</v>
      </c>
      <c r="T29" s="36" t="e">
        <f t="shared" ca="1" si="9"/>
        <v>#VALUE!</v>
      </c>
    </row>
    <row r="30" ht="15">
      <c r="A30" s="56"/>
      <c r="C30" s="49" t="str">
        <f t="shared" si="0"/>
        <v/>
      </c>
      <c r="D30" s="30" t="str">
        <f t="shared" ca="1" si="2"/>
        <v>погашено</v>
      </c>
      <c r="E30" s="22" t="str">
        <f t="shared" si="3"/>
        <v>погашено</v>
      </c>
      <c r="F30" s="22"/>
      <c r="G30" s="39" t="str">
        <f t="shared" ca="1" si="10"/>
        <v>погашено</v>
      </c>
      <c r="H30" s="22" t="str">
        <f t="shared" ca="1" si="11"/>
        <v>погашено</v>
      </c>
      <c r="I30" s="31" t="str">
        <f t="shared" ca="1" si="4"/>
        <v>погашено</v>
      </c>
      <c r="J30" s="32" t="str">
        <f t="shared" ca="1" si="5"/>
        <v>погашено</v>
      </c>
      <c r="K30" s="25"/>
      <c r="L30" s="33"/>
      <c r="M30" s="26" t="str">
        <f t="shared" ca="1" si="13"/>
        <v/>
      </c>
      <c r="N30" s="26" t="str">
        <f t="shared" ca="1" si="14"/>
        <v/>
      </c>
      <c r="O30" s="1">
        <f t="shared" si="8"/>
        <v>0</v>
      </c>
      <c r="P30" s="1">
        <f t="shared" ca="1" si="12"/>
        <v>40</v>
      </c>
      <c r="T30" s="36" t="e">
        <f t="shared" ca="1" si="9"/>
        <v>#VALUE!</v>
      </c>
    </row>
    <row r="31" ht="15">
      <c r="A31" s="56"/>
      <c r="C31" s="49" t="str">
        <f t="shared" si="0"/>
        <v/>
      </c>
      <c r="D31" s="30" t="str">
        <f t="shared" ca="1" si="2"/>
        <v>погашено</v>
      </c>
      <c r="E31" s="22" t="str">
        <f t="shared" si="3"/>
        <v>погашено</v>
      </c>
      <c r="F31" s="22"/>
      <c r="G31" s="39" t="str">
        <f t="shared" ca="1" si="10"/>
        <v>погашено</v>
      </c>
      <c r="H31" s="22" t="str">
        <f t="shared" ca="1" si="11"/>
        <v>погашено</v>
      </c>
      <c r="I31" s="31" t="str">
        <f t="shared" ca="1" si="4"/>
        <v>погашено</v>
      </c>
      <c r="J31" s="32" t="str">
        <f t="shared" ca="1" si="5"/>
        <v>погашено</v>
      </c>
      <c r="K31" s="25"/>
      <c r="L31" s="33"/>
      <c r="M31" s="26" t="str">
        <f t="shared" ca="1" si="13"/>
        <v/>
      </c>
      <c r="N31" s="26" t="str">
        <f t="shared" ca="1" si="14"/>
        <v/>
      </c>
      <c r="O31" s="1">
        <f t="shared" si="8"/>
        <v>0</v>
      </c>
      <c r="P31" s="1">
        <f t="shared" ca="1" si="12"/>
        <v>42</v>
      </c>
      <c r="T31" s="36" t="e">
        <f t="shared" ca="1" si="9"/>
        <v>#VALUE!</v>
      </c>
    </row>
    <row r="32" ht="15">
      <c r="A32" s="56"/>
      <c r="C32" s="49" t="str">
        <f t="shared" si="0"/>
        <v/>
      </c>
      <c r="D32" s="30" t="str">
        <f t="shared" ca="1" si="2"/>
        <v>погашено</v>
      </c>
      <c r="E32" s="22" t="str">
        <f t="shared" si="3"/>
        <v>погашено</v>
      </c>
      <c r="F32" s="22"/>
      <c r="G32" s="39" t="str">
        <f t="shared" ca="1" si="10"/>
        <v>погашено</v>
      </c>
      <c r="H32" s="22" t="str">
        <f t="shared" ca="1" si="11"/>
        <v>погашено</v>
      </c>
      <c r="I32" s="31" t="str">
        <f t="shared" ca="1" si="4"/>
        <v>погашено</v>
      </c>
      <c r="J32" s="32" t="str">
        <f t="shared" ca="1" si="5"/>
        <v>погашено</v>
      </c>
      <c r="K32" s="25"/>
      <c r="L32" s="33"/>
      <c r="M32" s="26" t="str">
        <f t="shared" ca="1" si="13"/>
        <v/>
      </c>
      <c r="N32" s="26" t="str">
        <f t="shared" ca="1" si="14"/>
        <v/>
      </c>
      <c r="O32" s="1">
        <f t="shared" si="8"/>
        <v>0</v>
      </c>
      <c r="P32" s="1">
        <f t="shared" ca="1" si="12"/>
        <v>44</v>
      </c>
      <c r="T32" s="36" t="e">
        <f t="shared" ca="1" si="9"/>
        <v>#VALUE!</v>
      </c>
    </row>
    <row r="33" ht="15">
      <c r="A33" s="56"/>
      <c r="C33" s="49" t="str">
        <f t="shared" si="0"/>
        <v/>
      </c>
      <c r="D33" s="30" t="str">
        <f t="shared" ca="1" si="2"/>
        <v>погашено</v>
      </c>
      <c r="E33" s="22" t="str">
        <f t="shared" si="3"/>
        <v>погашено</v>
      </c>
      <c r="F33" s="22"/>
      <c r="G33" s="39" t="str">
        <f t="shared" ca="1" si="10"/>
        <v>погашено</v>
      </c>
      <c r="H33" s="22" t="str">
        <f t="shared" ca="1" si="11"/>
        <v>погашено</v>
      </c>
      <c r="I33" s="31" t="str">
        <f t="shared" ca="1" si="4"/>
        <v>погашено</v>
      </c>
      <c r="J33" s="32" t="str">
        <f t="shared" ca="1" si="5"/>
        <v>погашено</v>
      </c>
      <c r="K33" s="25"/>
      <c r="L33" s="33"/>
      <c r="M33" s="26" t="str">
        <f t="shared" ca="1" si="13"/>
        <v/>
      </c>
      <c r="N33" s="26" t="str">
        <f t="shared" ca="1" si="14"/>
        <v/>
      </c>
      <c r="O33" s="1">
        <f t="shared" si="8"/>
        <v>0</v>
      </c>
      <c r="P33" s="1">
        <f t="shared" ca="1" si="12"/>
        <v>46</v>
      </c>
      <c r="T33" s="36" t="e">
        <f t="shared" ca="1" si="9"/>
        <v>#VALUE!</v>
      </c>
    </row>
    <row r="34" ht="15">
      <c r="A34" s="56"/>
      <c r="C34" s="49" t="str">
        <f t="shared" si="0"/>
        <v/>
      </c>
      <c r="D34" s="30" t="str">
        <f t="shared" ca="1" si="2"/>
        <v>погашено</v>
      </c>
      <c r="E34" s="22" t="str">
        <f t="shared" si="3"/>
        <v>погашено</v>
      </c>
      <c r="F34" s="22"/>
      <c r="G34" s="39" t="str">
        <f t="shared" ca="1" si="10"/>
        <v>погашено</v>
      </c>
      <c r="H34" s="22" t="str">
        <f t="shared" ca="1" si="11"/>
        <v>погашено</v>
      </c>
      <c r="I34" s="31" t="str">
        <f t="shared" ca="1" si="4"/>
        <v>погашено</v>
      </c>
      <c r="J34" s="32" t="str">
        <f t="shared" ca="1" si="5"/>
        <v>погашено</v>
      </c>
      <c r="K34" s="25"/>
      <c r="L34" s="33"/>
      <c r="M34" s="26" t="str">
        <f t="shared" ca="1" si="13"/>
        <v/>
      </c>
      <c r="N34" s="26" t="str">
        <f t="shared" ca="1" si="14"/>
        <v/>
      </c>
      <c r="O34" s="1">
        <f t="shared" si="8"/>
        <v>0</v>
      </c>
      <c r="P34" s="1">
        <f t="shared" ca="1" si="12"/>
        <v>48</v>
      </c>
      <c r="T34" s="36" t="e">
        <f t="shared" ca="1" si="9"/>
        <v>#VALUE!</v>
      </c>
    </row>
    <row r="35" ht="15">
      <c r="A35" s="56"/>
      <c r="C35" s="49" t="str">
        <f t="shared" si="0"/>
        <v/>
      </c>
      <c r="D35" s="30" t="str">
        <f t="shared" ca="1" si="2"/>
        <v>погашено</v>
      </c>
      <c r="E35" s="22" t="str">
        <f t="shared" si="3"/>
        <v>погашено</v>
      </c>
      <c r="F35" s="22"/>
      <c r="G35" s="39" t="str">
        <f t="shared" ca="1" si="10"/>
        <v>погашено</v>
      </c>
      <c r="H35" s="22" t="str">
        <f t="shared" ca="1" si="11"/>
        <v>погашено</v>
      </c>
      <c r="I35" s="31" t="str">
        <f t="shared" ca="1" si="4"/>
        <v>погашено</v>
      </c>
      <c r="J35" s="32" t="str">
        <f t="shared" ca="1" si="5"/>
        <v>погашено</v>
      </c>
      <c r="K35" s="25"/>
      <c r="L35" s="33"/>
      <c r="M35" s="26" t="str">
        <f t="shared" ca="1" si="13"/>
        <v/>
      </c>
      <c r="N35" s="26" t="str">
        <f t="shared" ca="1" si="14"/>
        <v/>
      </c>
      <c r="O35" s="1">
        <f t="shared" si="8"/>
        <v>0</v>
      </c>
      <c r="P35" s="1">
        <f t="shared" ca="1" si="12"/>
        <v>50</v>
      </c>
      <c r="T35" s="36" t="e">
        <f t="shared" ca="1" si="9"/>
        <v>#VALUE!</v>
      </c>
    </row>
    <row r="36" ht="15">
      <c r="A36" s="56"/>
      <c r="C36" s="49" t="str">
        <f t="shared" si="0"/>
        <v/>
      </c>
      <c r="D36" s="30" t="str">
        <f t="shared" ca="1" si="2"/>
        <v>погашено</v>
      </c>
      <c r="E36" s="22" t="str">
        <f t="shared" si="3"/>
        <v>погашено</v>
      </c>
      <c r="F36" s="22"/>
      <c r="G36" s="39" t="str">
        <f t="shared" ca="1" si="10"/>
        <v>погашено</v>
      </c>
      <c r="H36" s="22" t="str">
        <f t="shared" ca="1" si="11"/>
        <v>погашено</v>
      </c>
      <c r="I36" s="31" t="str">
        <f t="shared" ca="1" si="4"/>
        <v>погашено</v>
      </c>
      <c r="J36" s="32" t="str">
        <f t="shared" ca="1" si="5"/>
        <v>погашено</v>
      </c>
      <c r="K36" s="25"/>
      <c r="L36" s="33"/>
      <c r="M36" s="26" t="str">
        <f t="shared" ca="1" si="13"/>
        <v/>
      </c>
      <c r="N36" s="26" t="str">
        <f t="shared" ca="1" si="14"/>
        <v/>
      </c>
      <c r="O36" s="1">
        <f t="shared" si="8"/>
        <v>0</v>
      </c>
      <c r="P36" s="1">
        <f t="shared" ca="1" si="12"/>
        <v>52</v>
      </c>
      <c r="T36" s="36" t="e">
        <f t="shared" ca="1" si="9"/>
        <v>#VALUE!</v>
      </c>
    </row>
    <row r="37" ht="15">
      <c r="A37" s="56"/>
      <c r="C37" s="49" t="str">
        <f t="shared" si="0"/>
        <v/>
      </c>
      <c r="D37" s="30" t="str">
        <f t="shared" ca="1" si="2"/>
        <v>погашено</v>
      </c>
      <c r="E37" s="22" t="str">
        <f t="shared" si="3"/>
        <v>погашено</v>
      </c>
      <c r="F37" s="22"/>
      <c r="G37" s="39" t="str">
        <f t="shared" ca="1" si="10"/>
        <v>погашено</v>
      </c>
      <c r="H37" s="22" t="str">
        <f t="shared" ca="1" si="11"/>
        <v>погашено</v>
      </c>
      <c r="I37" s="31" t="str">
        <f t="shared" ca="1" si="4"/>
        <v>погашено</v>
      </c>
      <c r="J37" s="32" t="str">
        <f t="shared" ca="1" si="5"/>
        <v>погашено</v>
      </c>
      <c r="K37" s="25"/>
      <c r="L37" s="33"/>
      <c r="M37" s="26" t="str">
        <f t="shared" ca="1" si="13"/>
        <v/>
      </c>
      <c r="N37" s="26" t="str">
        <f t="shared" ca="1" si="14"/>
        <v/>
      </c>
      <c r="O37" s="1">
        <f t="shared" si="8"/>
        <v>0</v>
      </c>
      <c r="P37" s="1">
        <f t="shared" ca="1" si="12"/>
        <v>54</v>
      </c>
      <c r="T37" s="36" t="e">
        <f t="shared" ca="1" si="9"/>
        <v>#VALUE!</v>
      </c>
    </row>
    <row r="38" ht="15">
      <c r="A38" s="56"/>
      <c r="C38" s="49" t="str">
        <f t="shared" si="0"/>
        <v/>
      </c>
      <c r="D38" s="30" t="str">
        <f t="shared" ca="1" si="2"/>
        <v>погашено</v>
      </c>
      <c r="E38" s="22" t="str">
        <f t="shared" si="3"/>
        <v>погашено</v>
      </c>
      <c r="F38" s="22"/>
      <c r="G38" s="39" t="str">
        <f t="shared" ca="1" si="10"/>
        <v>погашено</v>
      </c>
      <c r="H38" s="22" t="str">
        <f t="shared" ca="1" si="11"/>
        <v>погашено</v>
      </c>
      <c r="I38" s="31" t="str">
        <f t="shared" ca="1" si="4"/>
        <v>погашено</v>
      </c>
      <c r="J38" s="32" t="str">
        <f t="shared" ca="1" si="5"/>
        <v>погашено</v>
      </c>
      <c r="K38" s="25"/>
      <c r="L38" s="33"/>
      <c r="M38" s="26" t="str">
        <f t="shared" ca="1" si="13"/>
        <v/>
      </c>
      <c r="N38" s="26" t="str">
        <f t="shared" ca="1" si="14"/>
        <v/>
      </c>
      <c r="O38" s="1">
        <f t="shared" si="8"/>
        <v>0</v>
      </c>
      <c r="P38" s="1">
        <f t="shared" ca="1" si="12"/>
        <v>56</v>
      </c>
      <c r="T38" s="36" t="e">
        <f t="shared" ca="1" si="9"/>
        <v>#VALUE!</v>
      </c>
    </row>
    <row r="39" ht="15">
      <c r="A39" s="56"/>
      <c r="C39" s="49" t="str">
        <f t="shared" si="0"/>
        <v/>
      </c>
      <c r="D39" s="30" t="str">
        <f t="shared" ca="1" si="2"/>
        <v>погашено</v>
      </c>
      <c r="E39" s="22" t="str">
        <f t="shared" si="3"/>
        <v>погашено</v>
      </c>
      <c r="F39" s="22"/>
      <c r="G39" s="39" t="str">
        <f t="shared" ca="1" si="10"/>
        <v>погашено</v>
      </c>
      <c r="H39" s="22" t="str">
        <f t="shared" ca="1" si="11"/>
        <v>погашено</v>
      </c>
      <c r="I39" s="31" t="str">
        <f t="shared" ca="1" si="4"/>
        <v>погашено</v>
      </c>
      <c r="J39" s="32" t="str">
        <f t="shared" ca="1" si="5"/>
        <v>погашено</v>
      </c>
      <c r="K39" s="25"/>
      <c r="L39" s="33"/>
      <c r="M39" s="26" t="str">
        <f t="shared" ca="1" si="13"/>
        <v/>
      </c>
      <c r="N39" s="26" t="str">
        <f t="shared" ca="1" si="14"/>
        <v/>
      </c>
      <c r="O39" s="1">
        <f t="shared" si="8"/>
        <v>0</v>
      </c>
      <c r="P39" s="1">
        <f t="shared" ca="1" si="12"/>
        <v>58</v>
      </c>
      <c r="T39" s="36" t="e">
        <f t="shared" ca="1" si="9"/>
        <v>#VALUE!</v>
      </c>
    </row>
    <row r="40" ht="15">
      <c r="A40" s="56"/>
      <c r="C40" s="49" t="str">
        <f t="shared" si="0"/>
        <v/>
      </c>
      <c r="D40" s="30" t="str">
        <f t="shared" ca="1" si="2"/>
        <v>погашено</v>
      </c>
      <c r="E40" s="22" t="str">
        <f t="shared" si="3"/>
        <v>погашено</v>
      </c>
      <c r="F40" s="57"/>
      <c r="G40" s="39" t="str">
        <f t="shared" ca="1" si="10"/>
        <v>погашено</v>
      </c>
      <c r="H40" s="22" t="str">
        <f t="shared" ca="1" si="11"/>
        <v>погашено</v>
      </c>
      <c r="I40" s="31" t="str">
        <f t="shared" ca="1" si="4"/>
        <v>погашено</v>
      </c>
      <c r="J40" s="32" t="str">
        <f t="shared" ca="1" si="5"/>
        <v>погашено</v>
      </c>
      <c r="K40" s="25"/>
      <c r="L40" s="33"/>
      <c r="M40" s="26" t="str">
        <f t="shared" ca="1" si="13"/>
        <v/>
      </c>
      <c r="N40" s="26" t="str">
        <f t="shared" ca="1" si="14"/>
        <v/>
      </c>
      <c r="O40" s="1">
        <f t="shared" si="8"/>
        <v>0</v>
      </c>
      <c r="P40" s="1">
        <f t="shared" ca="1" si="12"/>
        <v>60</v>
      </c>
      <c r="T40" s="36" t="e">
        <f t="shared" ca="1" si="9"/>
        <v>#VALUE!</v>
      </c>
    </row>
    <row r="41" ht="15">
      <c r="A41" s="56"/>
      <c r="C41" s="49" t="str">
        <f t="shared" si="0"/>
        <v/>
      </c>
      <c r="D41" s="30" t="str">
        <f t="shared" ca="1" si="2"/>
        <v>погашено</v>
      </c>
      <c r="E41" s="22" t="str">
        <f t="shared" si="3"/>
        <v>погашено</v>
      </c>
      <c r="F41" s="57"/>
      <c r="G41" s="39" t="str">
        <f t="shared" ca="1" si="10"/>
        <v>погашено</v>
      </c>
      <c r="H41" s="22" t="str">
        <f t="shared" ca="1" si="11"/>
        <v>погашено</v>
      </c>
      <c r="I41" s="31" t="str">
        <f t="shared" ca="1" si="4"/>
        <v>погашено</v>
      </c>
      <c r="J41" s="32" t="str">
        <f t="shared" ca="1" si="5"/>
        <v>погашено</v>
      </c>
      <c r="K41" s="25"/>
      <c r="L41" s="33"/>
      <c r="M41" s="26" t="str">
        <f t="shared" ca="1" si="13"/>
        <v/>
      </c>
      <c r="N41" s="26" t="str">
        <f t="shared" ca="1" si="14"/>
        <v/>
      </c>
      <c r="O41" s="1">
        <f t="shared" si="8"/>
        <v>0</v>
      </c>
      <c r="P41" s="1">
        <f t="shared" ca="1" si="12"/>
        <v>62</v>
      </c>
      <c r="T41" s="36" t="e">
        <f t="shared" ca="1" si="9"/>
        <v>#VALUE!</v>
      </c>
    </row>
    <row r="42" ht="15">
      <c r="A42" s="56"/>
      <c r="C42" s="49" t="str">
        <f t="shared" si="0"/>
        <v/>
      </c>
      <c r="D42" s="30" t="str">
        <f t="shared" ca="1" si="2"/>
        <v>погашено</v>
      </c>
      <c r="E42" s="22" t="str">
        <f t="shared" si="3"/>
        <v>погашено</v>
      </c>
      <c r="F42" s="57"/>
      <c r="G42" s="39" t="str">
        <f t="shared" ca="1" si="10"/>
        <v>погашено</v>
      </c>
      <c r="H42" s="22" t="str">
        <f t="shared" ca="1" si="11"/>
        <v>погашено</v>
      </c>
      <c r="I42" s="31" t="str">
        <f t="shared" ca="1" si="4"/>
        <v>погашено</v>
      </c>
      <c r="J42" s="32" t="str">
        <f t="shared" ca="1" si="5"/>
        <v>погашено</v>
      </c>
      <c r="K42" s="25"/>
      <c r="L42" s="33"/>
      <c r="M42" s="26" t="str">
        <f t="shared" ca="1" si="13"/>
        <v/>
      </c>
      <c r="N42" s="26" t="str">
        <f t="shared" ca="1" si="14"/>
        <v/>
      </c>
      <c r="O42" s="1">
        <f t="shared" si="8"/>
        <v>0</v>
      </c>
      <c r="P42" s="1">
        <f t="shared" ca="1" si="12"/>
        <v>64</v>
      </c>
      <c r="T42" s="36" t="e">
        <f t="shared" ca="1" si="9"/>
        <v>#VALUE!</v>
      </c>
    </row>
    <row r="43" ht="15">
      <c r="A43" s="56"/>
      <c r="C43" s="49" t="str">
        <f t="shared" si="0"/>
        <v/>
      </c>
      <c r="D43" s="30" t="str">
        <f t="shared" ca="1" si="2"/>
        <v>погашено</v>
      </c>
      <c r="E43" s="22" t="str">
        <f t="shared" si="3"/>
        <v>погашено</v>
      </c>
      <c r="F43" s="57"/>
      <c r="G43" s="39" t="str">
        <f t="shared" ca="1" si="10"/>
        <v>погашено</v>
      </c>
      <c r="H43" s="22" t="str">
        <f t="shared" ca="1" si="11"/>
        <v>погашено</v>
      </c>
      <c r="I43" s="31" t="str">
        <f t="shared" ca="1" si="4"/>
        <v>погашено</v>
      </c>
      <c r="J43" s="32" t="str">
        <f t="shared" ca="1" si="5"/>
        <v>погашено</v>
      </c>
      <c r="K43" s="25"/>
      <c r="L43" s="33"/>
      <c r="M43" s="26" t="str">
        <f t="shared" ca="1" si="13"/>
        <v/>
      </c>
      <c r="N43" s="26" t="str">
        <f t="shared" ca="1" si="14"/>
        <v/>
      </c>
      <c r="O43" s="1">
        <f t="shared" si="8"/>
        <v>0</v>
      </c>
      <c r="P43" s="1">
        <f t="shared" ca="1" si="12"/>
        <v>66</v>
      </c>
      <c r="T43" s="36" t="e">
        <f t="shared" ca="1" si="9"/>
        <v>#VALUE!</v>
      </c>
    </row>
    <row r="44" ht="15">
      <c r="A44" s="56"/>
      <c r="C44" s="49" t="str">
        <f t="shared" si="0"/>
        <v/>
      </c>
      <c r="D44" s="30" t="str">
        <f t="shared" ca="1" si="2"/>
        <v>погашено</v>
      </c>
      <c r="E44" s="22" t="str">
        <f t="shared" si="3"/>
        <v>погашено</v>
      </c>
      <c r="F44" s="57"/>
      <c r="G44" s="39" t="str">
        <f t="shared" ca="1" si="10"/>
        <v>погашено</v>
      </c>
      <c r="H44" s="22" t="str">
        <f t="shared" ca="1" si="11"/>
        <v>погашено</v>
      </c>
      <c r="I44" s="31" t="str">
        <f t="shared" ca="1" si="4"/>
        <v>погашено</v>
      </c>
      <c r="J44" s="32" t="str">
        <f t="shared" ca="1" si="5"/>
        <v>погашено</v>
      </c>
      <c r="K44" s="25"/>
      <c r="L44" s="33"/>
      <c r="M44" s="26" t="str">
        <f t="shared" ca="1" si="13"/>
        <v/>
      </c>
      <c r="N44" s="26" t="str">
        <f t="shared" ca="1" si="14"/>
        <v/>
      </c>
      <c r="O44" s="1">
        <f t="shared" si="8"/>
        <v>0</v>
      </c>
      <c r="P44" s="1">
        <f t="shared" ca="1" si="12"/>
        <v>68</v>
      </c>
      <c r="T44" s="36" t="e">
        <f t="shared" ca="1" si="9"/>
        <v>#VALUE!</v>
      </c>
    </row>
    <row r="45" ht="15">
      <c r="A45" s="56"/>
      <c r="C45" s="49" t="str">
        <f t="shared" si="0"/>
        <v/>
      </c>
      <c r="D45" s="30" t="str">
        <f t="shared" ca="1" si="2"/>
        <v>погашено</v>
      </c>
      <c r="E45" s="22" t="str">
        <f t="shared" si="3"/>
        <v>погашено</v>
      </c>
      <c r="F45" s="57"/>
      <c r="G45" s="39" t="str">
        <f t="shared" ca="1" si="10"/>
        <v>погашено</v>
      </c>
      <c r="H45" s="22" t="str">
        <f t="shared" ca="1" si="11"/>
        <v>погашено</v>
      </c>
      <c r="I45" s="31" t="str">
        <f t="shared" ca="1" si="4"/>
        <v>погашено</v>
      </c>
      <c r="J45" s="32" t="str">
        <f t="shared" ca="1" si="5"/>
        <v>погашено</v>
      </c>
      <c r="K45" s="25"/>
      <c r="L45" s="33"/>
      <c r="M45" s="26" t="str">
        <f t="shared" ca="1" si="13"/>
        <v/>
      </c>
      <c r="N45" s="26" t="str">
        <f t="shared" ca="1" si="14"/>
        <v/>
      </c>
      <c r="O45" s="1">
        <f t="shared" si="8"/>
        <v>0</v>
      </c>
      <c r="P45" s="1">
        <f t="shared" ca="1" si="12"/>
        <v>70</v>
      </c>
      <c r="T45" s="36" t="e">
        <f t="shared" ca="1" si="9"/>
        <v>#VALUE!</v>
      </c>
    </row>
    <row r="46" ht="15">
      <c r="A46" s="56"/>
      <c r="C46" s="49" t="str">
        <f t="shared" si="0"/>
        <v/>
      </c>
      <c r="D46" s="30" t="str">
        <f t="shared" ca="1" si="2"/>
        <v>погашено</v>
      </c>
      <c r="E46" s="22" t="str">
        <f t="shared" si="3"/>
        <v>погашено</v>
      </c>
      <c r="F46" s="57"/>
      <c r="G46" s="39" t="str">
        <f t="shared" ca="1" si="10"/>
        <v>погашено</v>
      </c>
      <c r="H46" s="22" t="str">
        <f t="shared" ca="1" si="11"/>
        <v>погашено</v>
      </c>
      <c r="I46" s="31" t="str">
        <f t="shared" ca="1" si="4"/>
        <v>погашено</v>
      </c>
      <c r="J46" s="32" t="str">
        <f t="shared" ca="1" si="5"/>
        <v>погашено</v>
      </c>
      <c r="K46" s="25"/>
      <c r="L46" s="33"/>
      <c r="M46" s="26" t="str">
        <f t="shared" ca="1" si="13"/>
        <v/>
      </c>
      <c r="N46" s="26" t="str">
        <f t="shared" ca="1" si="14"/>
        <v/>
      </c>
      <c r="O46" s="1">
        <f t="shared" si="8"/>
        <v>0</v>
      </c>
      <c r="P46" s="1">
        <f t="shared" ca="1" si="12"/>
        <v>72</v>
      </c>
      <c r="T46" s="36" t="e">
        <f t="shared" ca="1" si="9"/>
        <v>#VALUE!</v>
      </c>
    </row>
    <row r="47" ht="15">
      <c r="A47" s="56"/>
      <c r="C47" s="49" t="str">
        <f t="shared" si="0"/>
        <v/>
      </c>
      <c r="D47" s="30" t="str">
        <f t="shared" ca="1" si="2"/>
        <v>погашено</v>
      </c>
      <c r="E47" s="22" t="str">
        <f t="shared" si="3"/>
        <v>погашено</v>
      </c>
      <c r="F47" s="57"/>
      <c r="G47" s="39" t="str">
        <f t="shared" ca="1" si="10"/>
        <v>погашено</v>
      </c>
      <c r="H47" s="22" t="str">
        <f t="shared" ca="1" si="11"/>
        <v>погашено</v>
      </c>
      <c r="I47" s="31" t="str">
        <f t="shared" ca="1" si="4"/>
        <v>погашено</v>
      </c>
      <c r="J47" s="32" t="str">
        <f t="shared" ca="1" si="5"/>
        <v>погашено</v>
      </c>
      <c r="K47" s="25"/>
      <c r="L47" s="33"/>
      <c r="M47" s="26" t="str">
        <f t="shared" ca="1" si="13"/>
        <v/>
      </c>
      <c r="N47" s="26" t="str">
        <f t="shared" ca="1" si="14"/>
        <v/>
      </c>
      <c r="O47" s="1">
        <f t="shared" si="8"/>
        <v>0</v>
      </c>
      <c r="P47" s="1">
        <f t="shared" ca="1" si="12"/>
        <v>74</v>
      </c>
      <c r="T47" s="36" t="e">
        <f t="shared" ca="1" si="9"/>
        <v>#VALUE!</v>
      </c>
    </row>
    <row r="48" ht="15">
      <c r="A48" s="56"/>
      <c r="C48" s="49" t="str">
        <f t="shared" si="0"/>
        <v/>
      </c>
      <c r="D48" s="30" t="str">
        <f t="shared" ca="1" si="2"/>
        <v>погашено</v>
      </c>
      <c r="E48" s="22" t="str">
        <f t="shared" si="3"/>
        <v>погашено</v>
      </c>
      <c r="F48" s="57"/>
      <c r="G48" s="39" t="str">
        <f t="shared" ca="1" si="10"/>
        <v>погашено</v>
      </c>
      <c r="H48" s="22" t="str">
        <f t="shared" ca="1" si="11"/>
        <v>погашено</v>
      </c>
      <c r="I48" s="31" t="str">
        <f t="shared" ca="1" si="4"/>
        <v>погашено</v>
      </c>
      <c r="J48" s="32" t="str">
        <f t="shared" ca="1" si="5"/>
        <v>погашено</v>
      </c>
      <c r="K48" s="25"/>
      <c r="L48" s="33"/>
      <c r="M48" s="26" t="str">
        <f t="shared" ca="1" si="13"/>
        <v/>
      </c>
      <c r="N48" s="26" t="str">
        <f t="shared" ca="1" si="14"/>
        <v/>
      </c>
      <c r="O48" s="1">
        <f t="shared" si="8"/>
        <v>0</v>
      </c>
      <c r="P48" s="1">
        <f t="shared" ca="1" si="12"/>
        <v>76</v>
      </c>
      <c r="T48" s="36" t="e">
        <f t="shared" ca="1" si="9"/>
        <v>#VALUE!</v>
      </c>
    </row>
    <row r="49" ht="15">
      <c r="A49" s="56"/>
      <c r="C49" s="49" t="str">
        <f t="shared" si="0"/>
        <v/>
      </c>
      <c r="D49" s="30" t="str">
        <f t="shared" ca="1" si="2"/>
        <v>погашено</v>
      </c>
      <c r="E49" s="22" t="str">
        <f t="shared" si="3"/>
        <v>погашено</v>
      </c>
      <c r="F49" s="57"/>
      <c r="G49" s="39" t="str">
        <f t="shared" ca="1" si="10"/>
        <v>погашено</v>
      </c>
      <c r="H49" s="22" t="str">
        <f t="shared" ca="1" si="11"/>
        <v>погашено</v>
      </c>
      <c r="I49" s="31" t="str">
        <f t="shared" ca="1" si="4"/>
        <v>погашено</v>
      </c>
      <c r="J49" s="32" t="str">
        <f t="shared" ca="1" si="5"/>
        <v>погашено</v>
      </c>
      <c r="K49" s="25"/>
      <c r="L49" s="33"/>
      <c r="M49" s="26" t="str">
        <f t="shared" ca="1" si="13"/>
        <v/>
      </c>
      <c r="N49" s="26" t="str">
        <f t="shared" ca="1" si="14"/>
        <v/>
      </c>
      <c r="O49" s="1">
        <f t="shared" si="8"/>
        <v>0</v>
      </c>
      <c r="P49" s="1">
        <f t="shared" ca="1" si="12"/>
        <v>78</v>
      </c>
      <c r="T49" s="36" t="e">
        <f t="shared" ca="1" si="9"/>
        <v>#VALUE!</v>
      </c>
    </row>
    <row r="50" ht="15">
      <c r="A50" s="56"/>
      <c r="C50" s="49" t="str">
        <f t="shared" si="0"/>
        <v/>
      </c>
      <c r="D50" s="30" t="str">
        <f t="shared" ca="1" si="2"/>
        <v>погашено</v>
      </c>
      <c r="E50" s="22" t="str">
        <f t="shared" si="3"/>
        <v>погашено</v>
      </c>
      <c r="F50" s="57"/>
      <c r="G50" s="39" t="str">
        <f t="shared" ca="1" si="10"/>
        <v>погашено</v>
      </c>
      <c r="H50" s="22" t="str">
        <f t="shared" ca="1" si="11"/>
        <v>погашено</v>
      </c>
      <c r="I50" s="31" t="str">
        <f t="shared" ca="1" si="4"/>
        <v>погашено</v>
      </c>
      <c r="J50" s="32" t="str">
        <f t="shared" ca="1" si="5"/>
        <v>погашено</v>
      </c>
      <c r="K50" s="25"/>
      <c r="L50" s="33"/>
      <c r="M50" s="26" t="str">
        <f t="shared" ca="1" si="13"/>
        <v/>
      </c>
      <c r="N50" s="26" t="str">
        <f t="shared" ca="1" si="14"/>
        <v/>
      </c>
      <c r="O50" s="1">
        <f t="shared" si="8"/>
        <v>0</v>
      </c>
      <c r="P50" s="1">
        <f t="shared" ca="1" si="12"/>
        <v>80</v>
      </c>
      <c r="T50" s="36" t="e">
        <f t="shared" ca="1" si="9"/>
        <v>#VALUE!</v>
      </c>
    </row>
    <row r="51" ht="15">
      <c r="A51" s="56"/>
      <c r="C51" s="49" t="str">
        <f t="shared" si="0"/>
        <v/>
      </c>
      <c r="D51" s="30" t="str">
        <f t="shared" ca="1" si="2"/>
        <v>погашено</v>
      </c>
      <c r="E51" s="22" t="str">
        <f t="shared" si="3"/>
        <v>погашено</v>
      </c>
      <c r="F51" s="57"/>
      <c r="G51" s="39" t="str">
        <f t="shared" ca="1" si="10"/>
        <v>погашено</v>
      </c>
      <c r="H51" s="22" t="str">
        <f t="shared" ca="1" si="11"/>
        <v>погашено</v>
      </c>
      <c r="I51" s="31" t="str">
        <f t="shared" ca="1" si="4"/>
        <v>погашено</v>
      </c>
      <c r="J51" s="32" t="str">
        <f t="shared" ca="1" si="5"/>
        <v>погашено</v>
      </c>
      <c r="K51" s="25"/>
      <c r="L51" s="33"/>
      <c r="M51" s="26" t="str">
        <f t="shared" ca="1" si="13"/>
        <v/>
      </c>
      <c r="N51" s="26" t="str">
        <f t="shared" ca="1" si="14"/>
        <v/>
      </c>
      <c r="O51" s="1">
        <f t="shared" si="8"/>
        <v>0</v>
      </c>
      <c r="P51" s="1">
        <f t="shared" ca="1" si="12"/>
        <v>82</v>
      </c>
      <c r="T51" s="36" t="e">
        <f t="shared" ca="1" si="9"/>
        <v>#VALUE!</v>
      </c>
    </row>
    <row r="52" ht="15">
      <c r="A52" s="56"/>
      <c r="C52" s="49" t="str">
        <f t="shared" si="0"/>
        <v/>
      </c>
      <c r="D52" s="30" t="str">
        <f t="shared" ca="1" si="2"/>
        <v>погашено</v>
      </c>
      <c r="E52" s="22" t="str">
        <f t="shared" si="3"/>
        <v>погашено</v>
      </c>
      <c r="F52" s="57"/>
      <c r="G52" s="39" t="str">
        <f t="shared" ca="1" si="10"/>
        <v>погашено</v>
      </c>
      <c r="H52" s="22" t="str">
        <f t="shared" ca="1" si="11"/>
        <v>погашено</v>
      </c>
      <c r="I52" s="31" t="str">
        <f t="shared" ca="1" si="4"/>
        <v>погашено</v>
      </c>
      <c r="J52" s="32" t="str">
        <f t="shared" ca="1" si="5"/>
        <v>погашено</v>
      </c>
      <c r="K52" s="25"/>
      <c r="L52" s="33"/>
      <c r="M52" s="26" t="str">
        <f t="shared" ca="1" si="13"/>
        <v/>
      </c>
      <c r="N52" s="26" t="str">
        <f t="shared" ca="1" si="14"/>
        <v/>
      </c>
      <c r="O52" s="1">
        <f t="shared" si="8"/>
        <v>0</v>
      </c>
      <c r="P52" s="1">
        <f t="shared" ca="1" si="12"/>
        <v>84</v>
      </c>
      <c r="T52" s="36" t="e">
        <f t="shared" ca="1" si="9"/>
        <v>#VALUE!</v>
      </c>
    </row>
    <row r="53" ht="15">
      <c r="A53" s="56"/>
      <c r="C53" s="49" t="str">
        <f t="shared" si="0"/>
        <v/>
      </c>
      <c r="D53" s="30" t="str">
        <f t="shared" ca="1" si="2"/>
        <v>погашено</v>
      </c>
      <c r="E53" s="22" t="str">
        <f t="shared" si="3"/>
        <v>погашено</v>
      </c>
      <c r="F53" s="57"/>
      <c r="G53" s="39" t="str">
        <f t="shared" ca="1" si="10"/>
        <v>погашено</v>
      </c>
      <c r="H53" s="22" t="str">
        <f t="shared" ca="1" si="11"/>
        <v>погашено</v>
      </c>
      <c r="I53" s="31" t="str">
        <f t="shared" ca="1" si="4"/>
        <v>погашено</v>
      </c>
      <c r="J53" s="32" t="str">
        <f t="shared" ca="1" si="5"/>
        <v>погашено</v>
      </c>
      <c r="K53" s="25"/>
      <c r="L53" s="33"/>
      <c r="M53" s="26" t="str">
        <f t="shared" ca="1" si="13"/>
        <v/>
      </c>
      <c r="N53" s="26" t="str">
        <f t="shared" ca="1" si="14"/>
        <v/>
      </c>
      <c r="O53" s="1">
        <f t="shared" si="8"/>
        <v>0</v>
      </c>
      <c r="P53" s="1">
        <f t="shared" ca="1" si="12"/>
        <v>86</v>
      </c>
      <c r="T53" s="36" t="e">
        <f t="shared" ca="1" si="9"/>
        <v>#VALUE!</v>
      </c>
    </row>
    <row r="54" ht="15">
      <c r="A54" s="56"/>
      <c r="C54" s="49" t="str">
        <f t="shared" si="0"/>
        <v/>
      </c>
      <c r="D54" s="30" t="str">
        <f t="shared" ca="1" si="2"/>
        <v>погашено</v>
      </c>
      <c r="E54" s="22" t="str">
        <f t="shared" si="3"/>
        <v>погашено</v>
      </c>
      <c r="F54" s="57"/>
      <c r="G54" s="39" t="str">
        <f t="shared" ca="1" si="10"/>
        <v>погашено</v>
      </c>
      <c r="H54" s="22" t="str">
        <f t="shared" ca="1" si="11"/>
        <v>погашено</v>
      </c>
      <c r="I54" s="31" t="str">
        <f t="shared" ca="1" si="4"/>
        <v>погашено</v>
      </c>
      <c r="J54" s="32" t="str">
        <f t="shared" ca="1" si="5"/>
        <v>погашено</v>
      </c>
      <c r="K54" s="25"/>
      <c r="L54" s="33"/>
      <c r="M54" s="26" t="str">
        <f t="shared" ca="1" si="13"/>
        <v/>
      </c>
      <c r="N54" s="26" t="str">
        <f t="shared" ca="1" si="14"/>
        <v/>
      </c>
      <c r="O54" s="1">
        <f t="shared" si="8"/>
        <v>0</v>
      </c>
      <c r="P54" s="1">
        <f t="shared" ca="1" si="12"/>
        <v>88</v>
      </c>
      <c r="T54" s="36" t="e">
        <f t="shared" ca="1" si="9"/>
        <v>#VALUE!</v>
      </c>
    </row>
    <row r="55" ht="15">
      <c r="A55" s="56"/>
      <c r="C55" s="49" t="str">
        <f t="shared" si="0"/>
        <v/>
      </c>
      <c r="D55" s="30" t="str">
        <f t="shared" ca="1" si="2"/>
        <v>погашено</v>
      </c>
      <c r="E55" s="22" t="str">
        <f t="shared" si="3"/>
        <v>погашено</v>
      </c>
      <c r="F55" s="57"/>
      <c r="G55" s="39" t="str">
        <f t="shared" ca="1" si="10"/>
        <v>погашено</v>
      </c>
      <c r="H55" s="22" t="str">
        <f t="shared" ca="1" si="11"/>
        <v>погашено</v>
      </c>
      <c r="I55" s="31" t="str">
        <f t="shared" ca="1" si="4"/>
        <v>погашено</v>
      </c>
      <c r="J55" s="32" t="str">
        <f t="shared" ca="1" si="5"/>
        <v>погашено</v>
      </c>
      <c r="K55" s="25"/>
      <c r="L55" s="33"/>
      <c r="M55" s="26" t="str">
        <f t="shared" ca="1" si="13"/>
        <v/>
      </c>
      <c r="N55" s="26" t="str">
        <f t="shared" ca="1" si="14"/>
        <v/>
      </c>
      <c r="O55" s="1">
        <f t="shared" si="8"/>
        <v>0</v>
      </c>
      <c r="P55" s="1">
        <f t="shared" ca="1" si="12"/>
        <v>90</v>
      </c>
      <c r="T55" s="36" t="e">
        <f t="shared" ca="1" si="9"/>
        <v>#VALUE!</v>
      </c>
    </row>
    <row r="56" ht="15">
      <c r="A56" s="56"/>
      <c r="C56" s="49" t="str">
        <f t="shared" si="0"/>
        <v/>
      </c>
      <c r="D56" s="30" t="str">
        <f t="shared" ca="1" si="2"/>
        <v>погашено</v>
      </c>
      <c r="E56" s="22" t="str">
        <f t="shared" si="3"/>
        <v>погашено</v>
      </c>
      <c r="F56" s="57"/>
      <c r="G56" s="39" t="str">
        <f t="shared" ca="1" si="10"/>
        <v>погашено</v>
      </c>
      <c r="H56" s="22" t="str">
        <f t="shared" ca="1" si="11"/>
        <v>погашено</v>
      </c>
      <c r="I56" s="31" t="str">
        <f t="shared" ca="1" si="4"/>
        <v>погашено</v>
      </c>
      <c r="J56" s="32" t="str">
        <f t="shared" ca="1" si="5"/>
        <v>погашено</v>
      </c>
      <c r="K56" s="25"/>
      <c r="L56" s="33"/>
      <c r="M56" s="26" t="str">
        <f t="shared" ca="1" si="13"/>
        <v/>
      </c>
      <c r="N56" s="26" t="str">
        <f t="shared" ca="1" si="14"/>
        <v/>
      </c>
      <c r="O56" s="1">
        <f t="shared" si="8"/>
        <v>0</v>
      </c>
      <c r="P56" s="1">
        <f t="shared" ca="1" si="12"/>
        <v>92</v>
      </c>
      <c r="T56" s="36" t="e">
        <f t="shared" ca="1" si="9"/>
        <v>#VALUE!</v>
      </c>
    </row>
    <row r="57" ht="15">
      <c r="A57" s="56"/>
      <c r="C57" s="49" t="str">
        <f t="shared" si="0"/>
        <v/>
      </c>
      <c r="D57" s="30" t="str">
        <f t="shared" ca="1" si="2"/>
        <v>погашено</v>
      </c>
      <c r="E57" s="22" t="str">
        <f t="shared" si="3"/>
        <v>погашено</v>
      </c>
      <c r="F57" s="57"/>
      <c r="G57" s="39" t="str">
        <f t="shared" ca="1" si="10"/>
        <v>погашено</v>
      </c>
      <c r="H57" s="22" t="str">
        <f t="shared" ca="1" si="11"/>
        <v>погашено</v>
      </c>
      <c r="I57" s="31" t="str">
        <f t="shared" ca="1" si="4"/>
        <v>погашено</v>
      </c>
      <c r="J57" s="32" t="str">
        <f t="shared" ca="1" si="5"/>
        <v>погашено</v>
      </c>
      <c r="K57" s="25"/>
      <c r="L57" s="33"/>
      <c r="M57" s="26" t="str">
        <f t="shared" ca="1" si="13"/>
        <v/>
      </c>
      <c r="N57" s="26" t="str">
        <f t="shared" ca="1" si="14"/>
        <v/>
      </c>
      <c r="O57" s="1">
        <f t="shared" si="8"/>
        <v>0</v>
      </c>
      <c r="P57" s="1">
        <f t="shared" ca="1" si="12"/>
        <v>94</v>
      </c>
      <c r="T57" s="36" t="e">
        <f t="shared" ca="1" si="9"/>
        <v>#VALUE!</v>
      </c>
    </row>
    <row r="58" ht="15">
      <c r="A58" s="56"/>
      <c r="C58" s="49" t="str">
        <f t="shared" si="0"/>
        <v/>
      </c>
      <c r="D58" s="30" t="str">
        <f t="shared" ca="1" si="2"/>
        <v>погашено</v>
      </c>
      <c r="E58" s="22" t="str">
        <f t="shared" si="3"/>
        <v>погашено</v>
      </c>
      <c r="F58" s="57"/>
      <c r="G58" s="39" t="str">
        <f t="shared" ca="1" si="10"/>
        <v>погашено</v>
      </c>
      <c r="H58" s="22" t="str">
        <f t="shared" ca="1" si="11"/>
        <v>погашено</v>
      </c>
      <c r="I58" s="31" t="str">
        <f t="shared" ca="1" si="4"/>
        <v>погашено</v>
      </c>
      <c r="J58" s="32" t="str">
        <f t="shared" ca="1" si="5"/>
        <v>погашено</v>
      </c>
      <c r="K58" s="25"/>
      <c r="L58" s="33"/>
      <c r="M58" s="26" t="str">
        <f t="shared" ca="1" si="13"/>
        <v/>
      </c>
      <c r="N58" s="26" t="str">
        <f t="shared" ca="1" si="14"/>
        <v/>
      </c>
      <c r="O58" s="1">
        <f t="shared" si="8"/>
        <v>0</v>
      </c>
      <c r="P58" s="1">
        <f t="shared" ca="1" si="12"/>
        <v>96</v>
      </c>
      <c r="T58" s="36" t="e">
        <f t="shared" ca="1" si="9"/>
        <v>#VALUE!</v>
      </c>
    </row>
    <row r="59" ht="15">
      <c r="A59" s="56"/>
      <c r="C59" s="49" t="str">
        <f t="shared" si="0"/>
        <v/>
      </c>
      <c r="D59" s="30" t="str">
        <f t="shared" ca="1" si="2"/>
        <v>погашено</v>
      </c>
      <c r="E59" s="22" t="str">
        <f t="shared" si="3"/>
        <v>погашено</v>
      </c>
      <c r="F59" s="57"/>
      <c r="G59" s="39" t="str">
        <f t="shared" ca="1" si="10"/>
        <v>погашено</v>
      </c>
      <c r="H59" s="22" t="str">
        <f t="shared" ca="1" si="11"/>
        <v>погашено</v>
      </c>
      <c r="I59" s="31" t="str">
        <f t="shared" ca="1" si="4"/>
        <v>погашено</v>
      </c>
      <c r="J59" s="32" t="str">
        <f t="shared" ca="1" si="5"/>
        <v>погашено</v>
      </c>
      <c r="K59" s="25"/>
      <c r="L59" s="33"/>
      <c r="M59" s="26" t="str">
        <f t="shared" ca="1" si="13"/>
        <v/>
      </c>
      <c r="N59" s="26" t="str">
        <f t="shared" ca="1" si="14"/>
        <v/>
      </c>
      <c r="O59" s="1">
        <f t="shared" si="8"/>
        <v>0</v>
      </c>
      <c r="P59" s="1">
        <f t="shared" ca="1" si="12"/>
        <v>98</v>
      </c>
      <c r="T59" s="36" t="e">
        <f t="shared" ca="1" si="9"/>
        <v>#VALUE!</v>
      </c>
    </row>
    <row r="60" ht="15">
      <c r="A60" s="56"/>
      <c r="C60" s="49" t="str">
        <f t="shared" si="0"/>
        <v/>
      </c>
      <c r="D60" s="30" t="str">
        <f t="shared" ca="1" si="2"/>
        <v>погашено</v>
      </c>
      <c r="E60" s="22" t="str">
        <f t="shared" si="3"/>
        <v>погашено</v>
      </c>
      <c r="F60" s="57"/>
      <c r="G60" s="39" t="str">
        <f t="shared" ca="1" si="10"/>
        <v>погашено</v>
      </c>
      <c r="H60" s="22" t="str">
        <f t="shared" ca="1" si="11"/>
        <v>погашено</v>
      </c>
      <c r="I60" s="31" t="str">
        <f t="shared" ca="1" si="4"/>
        <v>погашено</v>
      </c>
      <c r="J60" s="32" t="str">
        <f t="shared" ca="1" si="5"/>
        <v>погашено</v>
      </c>
      <c r="K60" s="25"/>
      <c r="L60" s="33"/>
      <c r="M60" s="26" t="str">
        <f t="shared" ca="1" si="13"/>
        <v/>
      </c>
      <c r="N60" s="26" t="str">
        <f t="shared" ca="1" si="14"/>
        <v/>
      </c>
      <c r="O60" s="1">
        <f t="shared" si="8"/>
        <v>0</v>
      </c>
      <c r="P60" s="1">
        <f t="shared" ca="1" si="12"/>
        <v>100</v>
      </c>
      <c r="T60" s="36" t="e">
        <f t="shared" ca="1" si="9"/>
        <v>#VALUE!</v>
      </c>
    </row>
    <row r="61" ht="15">
      <c r="A61" s="56"/>
      <c r="C61" s="49" t="str">
        <f t="shared" si="0"/>
        <v/>
      </c>
      <c r="D61" s="30" t="str">
        <f t="shared" ca="1" si="2"/>
        <v>погашено</v>
      </c>
      <c r="E61" s="22" t="str">
        <f t="shared" si="3"/>
        <v>погашено</v>
      </c>
      <c r="F61" s="57"/>
      <c r="G61" s="39" t="str">
        <f t="shared" ca="1" si="10"/>
        <v>погашено</v>
      </c>
      <c r="H61" s="22" t="str">
        <f t="shared" ca="1" si="11"/>
        <v>погашено</v>
      </c>
      <c r="I61" s="31" t="str">
        <f t="shared" ca="1" si="4"/>
        <v>погашено</v>
      </c>
      <c r="J61" s="32" t="str">
        <f t="shared" ca="1" si="5"/>
        <v>погашено</v>
      </c>
      <c r="K61" s="25"/>
      <c r="L61" s="33"/>
      <c r="M61" s="26" t="str">
        <f t="shared" ca="1" si="13"/>
        <v/>
      </c>
      <c r="N61" s="26" t="str">
        <f t="shared" ca="1" si="14"/>
        <v/>
      </c>
      <c r="O61" s="1">
        <f t="shared" si="8"/>
        <v>0</v>
      </c>
      <c r="P61" s="1">
        <f t="shared" ca="1" si="12"/>
        <v>102</v>
      </c>
      <c r="T61" s="36" t="e">
        <f t="shared" ca="1" si="9"/>
        <v>#VALUE!</v>
      </c>
    </row>
    <row r="62" ht="15">
      <c r="A62" s="56"/>
      <c r="C62" s="49" t="str">
        <f t="shared" si="0"/>
        <v/>
      </c>
      <c r="D62" s="30" t="str">
        <f t="shared" ca="1" si="2"/>
        <v>погашено</v>
      </c>
      <c r="E62" s="22" t="str">
        <f t="shared" si="3"/>
        <v>погашено</v>
      </c>
      <c r="F62" s="57"/>
      <c r="G62" s="39" t="str">
        <f t="shared" ca="1" si="10"/>
        <v>погашено</v>
      </c>
      <c r="H62" s="22" t="str">
        <f t="shared" ca="1" si="11"/>
        <v>погашено</v>
      </c>
      <c r="I62" s="31" t="str">
        <f t="shared" ca="1" si="4"/>
        <v>погашено</v>
      </c>
      <c r="J62" s="32" t="str">
        <f t="shared" ca="1" si="5"/>
        <v>погашено</v>
      </c>
      <c r="K62" s="25"/>
      <c r="L62" s="33"/>
      <c r="M62" s="26" t="str">
        <f t="shared" ca="1" si="13"/>
        <v/>
      </c>
      <c r="N62" s="26" t="str">
        <f t="shared" ca="1" si="14"/>
        <v/>
      </c>
      <c r="O62" s="1">
        <f t="shared" si="8"/>
        <v>0</v>
      </c>
      <c r="P62" s="1">
        <f t="shared" ca="1" si="12"/>
        <v>104</v>
      </c>
      <c r="T62" s="36" t="e">
        <f t="shared" ca="1" si="9"/>
        <v>#VALUE!</v>
      </c>
    </row>
    <row r="63" ht="15">
      <c r="A63" s="56"/>
      <c r="C63" s="49" t="str">
        <f t="shared" si="0"/>
        <v/>
      </c>
      <c r="D63" s="30" t="str">
        <f t="shared" ca="1" si="2"/>
        <v>погашено</v>
      </c>
      <c r="E63" s="22" t="str">
        <f t="shared" si="3"/>
        <v>погашено</v>
      </c>
      <c r="F63" s="57"/>
      <c r="G63" s="39" t="str">
        <f t="shared" ca="1" si="10"/>
        <v>погашено</v>
      </c>
      <c r="H63" s="22" t="str">
        <f t="shared" ca="1" si="11"/>
        <v>погашено</v>
      </c>
      <c r="I63" s="31" t="str">
        <f t="shared" ca="1" si="4"/>
        <v>погашено</v>
      </c>
      <c r="J63" s="32" t="str">
        <f t="shared" ca="1" si="5"/>
        <v>погашено</v>
      </c>
      <c r="K63" s="25"/>
      <c r="L63" s="33"/>
      <c r="M63" s="26" t="str">
        <f t="shared" ca="1" si="13"/>
        <v/>
      </c>
      <c r="N63" s="26" t="str">
        <f t="shared" ca="1" si="14"/>
        <v/>
      </c>
      <c r="O63" s="1">
        <f t="shared" si="8"/>
        <v>0</v>
      </c>
      <c r="P63" s="1">
        <f t="shared" ca="1" si="12"/>
        <v>106</v>
      </c>
      <c r="T63" s="36" t="e">
        <f t="shared" ca="1" si="9"/>
        <v>#VALUE!</v>
      </c>
    </row>
    <row r="64" ht="15">
      <c r="A64" s="56"/>
      <c r="C64" s="49" t="str">
        <f t="shared" si="0"/>
        <v/>
      </c>
      <c r="D64" s="30" t="str">
        <f t="shared" ca="1" si="2"/>
        <v>погашено</v>
      </c>
      <c r="E64" s="22" t="str">
        <f t="shared" si="3"/>
        <v>погашено</v>
      </c>
      <c r="F64" s="57"/>
      <c r="G64" s="39" t="str">
        <f t="shared" ca="1" si="10"/>
        <v>погашено</v>
      </c>
      <c r="H64" s="22" t="str">
        <f t="shared" ca="1" si="11"/>
        <v>погашено</v>
      </c>
      <c r="I64" s="31" t="str">
        <f t="shared" ca="1" si="4"/>
        <v>погашено</v>
      </c>
      <c r="J64" s="32" t="str">
        <f t="shared" ca="1" si="5"/>
        <v>погашено</v>
      </c>
      <c r="K64" s="25"/>
      <c r="L64" s="33"/>
      <c r="M64" s="26" t="str">
        <f t="shared" ca="1" si="13"/>
        <v/>
      </c>
      <c r="N64" s="26" t="str">
        <f t="shared" ca="1" si="14"/>
        <v/>
      </c>
      <c r="O64" s="1">
        <f t="shared" si="8"/>
        <v>0</v>
      </c>
      <c r="P64" s="1">
        <f t="shared" ca="1" si="12"/>
        <v>108</v>
      </c>
      <c r="T64" s="36" t="e">
        <f t="shared" ca="1" si="9"/>
        <v>#VALUE!</v>
      </c>
    </row>
    <row r="65" ht="15">
      <c r="A65" s="56"/>
      <c r="C65" s="49" t="str">
        <f t="shared" si="0"/>
        <v/>
      </c>
      <c r="D65" s="30" t="str">
        <f t="shared" ca="1" si="2"/>
        <v>погашено</v>
      </c>
      <c r="E65" s="22" t="str">
        <f t="shared" si="3"/>
        <v>погашено</v>
      </c>
      <c r="F65" s="58"/>
      <c r="G65" s="39" t="str">
        <f t="shared" ca="1" si="10"/>
        <v>погашено</v>
      </c>
      <c r="H65" s="22" t="str">
        <f t="shared" ca="1" si="11"/>
        <v>погашено</v>
      </c>
      <c r="I65" s="33" t="str">
        <f t="shared" ca="1" si="4"/>
        <v>погашено</v>
      </c>
      <c r="J65" s="59" t="str">
        <f t="shared" ca="1" si="5"/>
        <v>погашено</v>
      </c>
      <c r="K65" s="25"/>
      <c r="L65" s="33"/>
      <c r="M65" s="26" t="str">
        <f t="shared" ca="1" si="13"/>
        <v/>
      </c>
      <c r="N65" s="26" t="str">
        <f t="shared" ca="1" si="14"/>
        <v/>
      </c>
      <c r="O65" s="1">
        <f t="shared" si="8"/>
        <v>0</v>
      </c>
      <c r="P65" s="1">
        <f t="shared" ca="1" si="12"/>
        <v>110</v>
      </c>
      <c r="T65" s="36" t="e">
        <f t="shared" ca="1" si="9"/>
        <v>#VALUE!</v>
      </c>
    </row>
    <row r="66" ht="15">
      <c r="A66" s="56"/>
      <c r="C66" s="49" t="str">
        <f t="shared" si="0"/>
        <v/>
      </c>
      <c r="D66" s="30" t="str">
        <f t="shared" ca="1" si="2"/>
        <v>погашено</v>
      </c>
      <c r="E66" s="22" t="str">
        <f t="shared" si="3"/>
        <v>погашено</v>
      </c>
      <c r="F66" s="58"/>
      <c r="G66" s="39" t="str">
        <f t="shared" ca="1" si="10"/>
        <v>погашено</v>
      </c>
      <c r="H66" s="22" t="str">
        <f t="shared" ca="1" si="11"/>
        <v>погашено</v>
      </c>
      <c r="I66" s="33" t="str">
        <f t="shared" ca="1" si="4"/>
        <v>погашено</v>
      </c>
      <c r="J66" s="59" t="str">
        <f t="shared" ca="1" si="5"/>
        <v>погашено</v>
      </c>
      <c r="K66" s="25"/>
      <c r="L66" s="33"/>
      <c r="M66" s="26" t="str">
        <f t="shared" ca="1" si="13"/>
        <v/>
      </c>
      <c r="N66" s="26" t="str">
        <f t="shared" ca="1" si="14"/>
        <v/>
      </c>
      <c r="O66" s="1">
        <f t="shared" si="8"/>
        <v>0</v>
      </c>
      <c r="P66" s="1">
        <f t="shared" ca="1" si="12"/>
        <v>112</v>
      </c>
      <c r="T66" s="36" t="e">
        <f t="shared" ca="1" si="9"/>
        <v>#VALUE!</v>
      </c>
    </row>
    <row r="67" ht="15">
      <c r="A67" s="56"/>
      <c r="C67" s="49" t="str">
        <f t="shared" si="0"/>
        <v/>
      </c>
      <c r="D67" s="30" t="str">
        <f t="shared" ca="1" si="2"/>
        <v>погашено</v>
      </c>
      <c r="E67" s="22" t="str">
        <f t="shared" si="3"/>
        <v>погашено</v>
      </c>
      <c r="F67" s="58"/>
      <c r="G67" s="39" t="str">
        <f t="shared" ca="1" si="10"/>
        <v>погашено</v>
      </c>
      <c r="H67" s="22" t="str">
        <f t="shared" ca="1" si="11"/>
        <v>погашено</v>
      </c>
      <c r="I67" s="33" t="str">
        <f t="shared" ca="1" si="4"/>
        <v>погашено</v>
      </c>
      <c r="J67" s="59" t="str">
        <f t="shared" ca="1" si="5"/>
        <v>погашено</v>
      </c>
      <c r="K67" s="25"/>
      <c r="L67" s="33"/>
      <c r="M67" s="26" t="str">
        <f t="shared" ca="1" si="13"/>
        <v/>
      </c>
      <c r="N67" s="26" t="str">
        <f t="shared" ca="1" si="14"/>
        <v/>
      </c>
      <c r="O67" s="1">
        <f t="shared" si="8"/>
        <v>0</v>
      </c>
      <c r="P67" s="1">
        <f t="shared" ca="1" si="12"/>
        <v>114</v>
      </c>
      <c r="T67" s="36" t="e">
        <f t="shared" ca="1" si="9"/>
        <v>#VALUE!</v>
      </c>
    </row>
    <row r="68" ht="15">
      <c r="A68" s="56"/>
      <c r="C68" s="49" t="str">
        <f t="shared" ref="C68:C74" si="15">IF(P68&lt;=$B$5,P68,"")</f>
        <v/>
      </c>
      <c r="D68" s="30" t="str">
        <f t="shared" ca="1" si="2"/>
        <v>погашено</v>
      </c>
      <c r="E68" s="22" t="str">
        <f t="shared" si="3"/>
        <v>погашено</v>
      </c>
      <c r="F68" s="58"/>
      <c r="G68" s="39" t="str">
        <f t="shared" ca="1" si="10"/>
        <v>погашено</v>
      </c>
      <c r="H68" s="22" t="str">
        <f t="shared" ca="1" si="11"/>
        <v>погашено</v>
      </c>
      <c r="I68" s="33" t="str">
        <f t="shared" ca="1" si="4"/>
        <v>погашено</v>
      </c>
      <c r="J68" s="59" t="str">
        <f t="shared" ca="1" si="5"/>
        <v>погашено</v>
      </c>
      <c r="K68" s="25"/>
      <c r="L68" s="33"/>
      <c r="M68" s="26" t="str">
        <f t="shared" ca="1" si="13"/>
        <v/>
      </c>
      <c r="N68" s="26" t="str">
        <f t="shared" ca="1" si="14"/>
        <v/>
      </c>
      <c r="O68" s="1">
        <f t="shared" si="8"/>
        <v>0</v>
      </c>
      <c r="P68" s="1">
        <f t="shared" ca="1" si="12"/>
        <v>116</v>
      </c>
      <c r="T68" s="36" t="e">
        <f t="shared" ca="1" si="9"/>
        <v>#VALUE!</v>
      </c>
    </row>
    <row r="69" ht="15">
      <c r="A69" s="56"/>
      <c r="C69" s="49" t="str">
        <f t="shared" si="15"/>
        <v/>
      </c>
      <c r="D69" s="30" t="str">
        <f t="shared" ref="D69:D71" ca="1" si="16">IF(C69&gt;$B$5,"погашено",IF(I68&gt;H68,K68+$B$2,IF(C69&lt;=$B$5,D68+$B$2,"")))</f>
        <v>погашено</v>
      </c>
      <c r="E69" s="22" t="str">
        <f t="shared" ref="E69" si="17">IF(C69&gt;$B$5,"погашено",E68+G68)</f>
        <v>погашено</v>
      </c>
      <c r="F69" s="58"/>
      <c r="G69" s="39" t="str">
        <f t="shared" ca="1" si="10"/>
        <v>погашено</v>
      </c>
      <c r="H69" s="22" t="str">
        <f t="shared" ca="1" si="11"/>
        <v>погашено</v>
      </c>
      <c r="I69" s="33" t="str">
        <f t="shared" ref="I69" ca="1" si="18">IF(O69=0,"погашено",IFERROR(G69+H69,""))</f>
        <v>погашено</v>
      </c>
      <c r="J69" s="59" t="str">
        <f t="shared" ref="J69" ca="1" si="19">IF(O69=0,"погашено",IFERROR(ROUNDDOWN(G69+H69,2),""))</f>
        <v>погашено</v>
      </c>
      <c r="K69" s="25"/>
      <c r="L69" s="33"/>
      <c r="M69" s="26" t="str">
        <f t="shared" ca="1" si="13"/>
        <v/>
      </c>
      <c r="N69" s="26" t="str">
        <f t="shared" ca="1" si="14"/>
        <v/>
      </c>
      <c r="O69" s="1">
        <f t="shared" ref="O69" si="20">IFERROR(ROUNDDOWN(-E69,0),0)</f>
        <v>0</v>
      </c>
      <c r="P69" s="1">
        <f t="shared" ca="1" si="12"/>
        <v>118</v>
      </c>
      <c r="T69" s="36" t="e">
        <f t="shared" ref="T69" ca="1" si="21">IF(O69=0,"погашено",IF(B71="Да",ROUND(-$E$5*$B$11*(D69-D68),2),ROUND(-$E$5*$B$4*(D69-D68),2)))+IF(L69&gt;0,-E69*$B$4*(K69-D69),0)</f>
        <v>#VALUE!</v>
      </c>
    </row>
    <row r="70" ht="15">
      <c r="A70" s="56"/>
      <c r="C70" s="49" t="str">
        <f t="shared" si="15"/>
        <v/>
      </c>
      <c r="D70" s="30" t="str">
        <f t="shared" ca="1" si="16"/>
        <v>погашено</v>
      </c>
      <c r="E70" s="22" t="str">
        <f t="shared" ref="E70:E110" ca="1" si="22">IF(C70&gt;$B$5,"погашено",E69+G69)</f>
        <v>погашено</v>
      </c>
      <c r="F70" s="58"/>
      <c r="G70" s="39" t="str">
        <f t="shared" ref="G70:G110" ca="1" si="23">IF(O70=0,"погашено",IF(L70&gt;T70,L70-H70,IF(C70=$B$5,-E70,IF(L70&gt;0,IF(L70-(-E70*$B$4*(K70-D70))&lt;0,0,L70-(-E70*$B$4*(K70-D70))),0))))</f>
        <v>погашено</v>
      </c>
      <c r="H70" s="22" t="str">
        <f t="shared" ref="H70" ca="1" si="24">IF(O70=0,"погашено",ROUND(IF(G69&gt;0,-E70*$B$4*(D70-K69),-E70*$B$4*(D70-D69))+IF(L70&gt;0,-E70*$B$4*(K70-D70),0)-IF(AND(L69&gt;0,G69=0),L69,0),2))</f>
        <v>погашено</v>
      </c>
      <c r="I70" s="33" t="str">
        <f t="shared" ref="I70:I110" ca="1" si="25">IF(O70=0,"погашено",IFERROR(G70+H70,""))</f>
        <v>погашено</v>
      </c>
      <c r="J70" s="59" t="str">
        <f t="shared" ref="J70:J110" ca="1" si="26">IF(O70=0,"погашено",IFERROR(ROUNDDOWN(G70+H70,2),""))</f>
        <v>погашено</v>
      </c>
      <c r="K70" s="25"/>
      <c r="L70" s="33"/>
      <c r="M70" s="26" t="str">
        <f t="shared" ca="1" si="13"/>
        <v/>
      </c>
      <c r="N70" s="26" t="str">
        <f t="shared" ca="1" si="14"/>
        <v/>
      </c>
      <c r="O70" s="1">
        <f t="shared" ref="O70:O110" ca="1" si="27">IFERROR(ROUNDDOWN(-E70,0),0)</f>
        <v>0</v>
      </c>
      <c r="P70" s="1">
        <f t="shared" ref="P70" ca="1" si="28">IF(G69&gt;0,P69+2,P69+1)</f>
        <v>120</v>
      </c>
      <c r="T70" s="36" t="e">
        <f t="shared" ref="T70:T73" ca="1" si="29">IF(O70=0,"погашено",IF(B72="Да",ROUND(-$E$5*$B$11*(D70-D69),2),ROUND(-$E$5*$B$4*(D70-D69),2)))+IF(L70&gt;0,-E70*$B$4*(K70-D70),0)</f>
        <v>#VALUE!</v>
      </c>
    </row>
    <row r="71" ht="15">
      <c r="A71" s="56"/>
      <c r="C71" s="49" t="str">
        <f t="shared" si="15"/>
        <v/>
      </c>
      <c r="D71" s="30" t="str">
        <f t="shared" ca="1" si="16"/>
        <v>погашено</v>
      </c>
      <c r="E71" s="22" t="str">
        <f t="shared" ca="1" si="22"/>
        <v>погашено</v>
      </c>
      <c r="F71" s="58"/>
      <c r="G71" s="39" t="str">
        <f t="shared" ca="1" si="23"/>
        <v>погашено</v>
      </c>
      <c r="H71" s="22" t="str">
        <f t="shared" ref="H71:H110" ca="1" si="30">IF(O71=0,"погашено",ROUND(IF(G70&gt;0,-E71*$B$4*(D71-K70),-E71*$B$4*(D71-D70))+IF(L71&gt;0,-E71*$B$4*(K71-D71),0)-IF(AND(L70&gt;0,G70=0),L70,0),2))</f>
        <v>погашено</v>
      </c>
      <c r="I71" s="33" t="str">
        <f t="shared" ca="1" si="25"/>
        <v>погашено</v>
      </c>
      <c r="J71" s="59" t="str">
        <f t="shared" ca="1" si="26"/>
        <v>погашено</v>
      </c>
      <c r="K71" s="25"/>
      <c r="L71" s="33"/>
      <c r="M71" s="26" t="str">
        <f t="shared" ca="1" si="13"/>
        <v/>
      </c>
      <c r="N71" s="26" t="str">
        <f t="shared" ca="1" si="14"/>
        <v/>
      </c>
      <c r="O71" s="1">
        <f t="shared" ca="1" si="27"/>
        <v>0</v>
      </c>
      <c r="P71" s="1">
        <f t="shared" ref="P71:P110" ca="1" si="31">IF(G70&gt;0,P70+2,P70+1)</f>
        <v>122</v>
      </c>
      <c r="T71" s="36" t="e">
        <f t="shared" ca="1" si="29"/>
        <v>#VALUE!</v>
      </c>
    </row>
    <row r="72" ht="15">
      <c r="A72" s="56"/>
      <c r="C72" s="49" t="str">
        <f t="shared" si="15"/>
        <v/>
      </c>
      <c r="D72" s="30" t="str">
        <f t="shared" ref="D72:D110" ca="1" si="32">IF(C72&gt;$B$5,"погашено",IF(I71&gt;H71,K71+$B$2,IF(C72&lt;=$B$5,D71+$B$2,"")))</f>
        <v>погашено</v>
      </c>
      <c r="E72" s="22" t="str">
        <f t="shared" ca="1" si="22"/>
        <v>погашено</v>
      </c>
      <c r="F72" s="58"/>
      <c r="G72" s="39" t="str">
        <f t="shared" ca="1" si="23"/>
        <v>погашено</v>
      </c>
      <c r="H72" s="22" t="str">
        <f t="shared" ca="1" si="30"/>
        <v>погашено</v>
      </c>
      <c r="I72" s="33" t="str">
        <f t="shared" ca="1" si="25"/>
        <v>погашено</v>
      </c>
      <c r="J72" s="59" t="str">
        <f t="shared" ca="1" si="26"/>
        <v>погашено</v>
      </c>
      <c r="K72" s="25"/>
      <c r="L72" s="33"/>
      <c r="M72" s="26" t="str">
        <f t="shared" ca="1" si="13"/>
        <v/>
      </c>
      <c r="N72" s="26" t="str">
        <f t="shared" ca="1" si="14"/>
        <v/>
      </c>
      <c r="O72" s="1">
        <f t="shared" ca="1" si="27"/>
        <v>0</v>
      </c>
      <c r="P72" s="1">
        <f t="shared" ca="1" si="31"/>
        <v>124</v>
      </c>
      <c r="T72" s="36" t="e">
        <f t="shared" ca="1" si="29"/>
        <v>#VALUE!</v>
      </c>
    </row>
    <row r="73" ht="15">
      <c r="A73" s="56"/>
      <c r="C73" s="49" t="str">
        <f t="shared" si="15"/>
        <v/>
      </c>
      <c r="D73" s="30" t="str">
        <f t="shared" ca="1" si="32"/>
        <v>погашено</v>
      </c>
      <c r="E73" s="22" t="str">
        <f t="shared" ca="1" si="22"/>
        <v>погашено</v>
      </c>
      <c r="F73" s="58"/>
      <c r="G73" s="39" t="str">
        <f t="shared" ca="1" si="23"/>
        <v>погашено</v>
      </c>
      <c r="H73" s="22" t="str">
        <f t="shared" ca="1" si="30"/>
        <v>погашено</v>
      </c>
      <c r="I73" s="33" t="str">
        <f t="shared" ca="1" si="25"/>
        <v>погашено</v>
      </c>
      <c r="J73" s="59" t="str">
        <f t="shared" ca="1" si="26"/>
        <v>погашено</v>
      </c>
      <c r="K73" s="25"/>
      <c r="L73" s="33"/>
      <c r="M73" s="26" t="str">
        <f t="shared" ca="1" si="13"/>
        <v/>
      </c>
      <c r="N73" s="26" t="str">
        <f t="shared" ca="1" si="14"/>
        <v/>
      </c>
      <c r="O73" s="1">
        <f t="shared" ca="1" si="27"/>
        <v>0</v>
      </c>
      <c r="P73" s="1">
        <f t="shared" ca="1" si="31"/>
        <v>126</v>
      </c>
      <c r="T73" s="36" t="e">
        <f t="shared" ca="1" si="29"/>
        <v>#VALUE!</v>
      </c>
    </row>
    <row r="74" ht="15">
      <c r="A74" s="56"/>
      <c r="C74" s="49" t="str">
        <f t="shared" si="15"/>
        <v/>
      </c>
      <c r="D74" s="30" t="str">
        <f t="shared" ca="1" si="32"/>
        <v>погашено</v>
      </c>
      <c r="E74" s="22" t="str">
        <f t="shared" ca="1" si="22"/>
        <v>погашено</v>
      </c>
      <c r="F74" s="58"/>
      <c r="G74" s="39" t="str">
        <f t="shared" ca="1" si="23"/>
        <v>погашено</v>
      </c>
      <c r="H74" s="22" t="str">
        <f t="shared" ca="1" si="30"/>
        <v>погашено</v>
      </c>
      <c r="I74" s="33" t="str">
        <f t="shared" ca="1" si="25"/>
        <v>погашено</v>
      </c>
      <c r="J74" s="59" t="str">
        <f t="shared" ca="1" si="26"/>
        <v>погашено</v>
      </c>
      <c r="K74" s="25"/>
      <c r="L74" s="33"/>
      <c r="M74" s="26" t="str">
        <f t="shared" ref="M74:M99" ca="1" si="33">IF(C74=$B$5,IRR($J$4:J74,0.1)*12,"")</f>
        <v/>
      </c>
      <c r="N74" s="26" t="str">
        <f t="shared" ref="N74:N99" ca="1" si="34">IF(C74=$B$5,XIRR($J$4:J74,$D$4:D74,50),"")</f>
        <v/>
      </c>
      <c r="O74" s="1">
        <f t="shared" ca="1" si="27"/>
        <v>0</v>
      </c>
      <c r="P74" s="1">
        <f t="shared" ca="1" si="31"/>
        <v>128</v>
      </c>
      <c r="T74" s="36" t="e">
        <f t="shared" ref="T74:T105" ca="1" si="35">IF(O74=0,"погашено",IF(B126="Да",ROUND(-$E$5*$B$11*(D74-D73),2),ROUND(-$E$5*$B$4*(D74-D73),2)))+IF(L74&gt;0,-E74*$B$4*(K74-D74),0)</f>
        <v>#VALUE!</v>
      </c>
    </row>
    <row r="75" ht="15">
      <c r="A75" s="56"/>
      <c r="C75" s="49" t="str">
        <f t="shared" ref="C75:C110" ca="1" si="36">IF(P75&lt;=$B$5,P75,"")</f>
        <v/>
      </c>
      <c r="D75" s="30" t="str">
        <f t="shared" ca="1" si="32"/>
        <v>погашено</v>
      </c>
      <c r="E75" s="22" t="str">
        <f t="shared" ca="1" si="22"/>
        <v>погашено</v>
      </c>
      <c r="F75" s="58"/>
      <c r="G75" s="39" t="str">
        <f t="shared" ca="1" si="23"/>
        <v>погашено</v>
      </c>
      <c r="H75" s="22" t="str">
        <f t="shared" ca="1" si="30"/>
        <v>погашено</v>
      </c>
      <c r="I75" s="33" t="str">
        <f t="shared" ca="1" si="25"/>
        <v>погашено</v>
      </c>
      <c r="J75" s="59" t="str">
        <f t="shared" ca="1" si="26"/>
        <v>погашено</v>
      </c>
      <c r="K75" s="25"/>
      <c r="L75" s="33"/>
      <c r="M75" s="26" t="str">
        <f t="shared" ca="1" si="33"/>
        <v/>
      </c>
      <c r="N75" s="26" t="str">
        <f t="shared" ca="1" si="34"/>
        <v/>
      </c>
      <c r="O75" s="1">
        <f t="shared" ca="1" si="27"/>
        <v>0</v>
      </c>
      <c r="P75" s="1">
        <f t="shared" ca="1" si="31"/>
        <v>130</v>
      </c>
      <c r="T75" s="36" t="e">
        <f t="shared" ca="1" si="35"/>
        <v>#VALUE!</v>
      </c>
    </row>
    <row r="76" ht="15">
      <c r="A76" s="56"/>
      <c r="C76" s="49" t="str">
        <f t="shared" ca="1" si="36"/>
        <v/>
      </c>
      <c r="D76" s="30" t="str">
        <f t="shared" ca="1" si="32"/>
        <v>погашено</v>
      </c>
      <c r="E76" s="22" t="str">
        <f t="shared" ca="1" si="22"/>
        <v>погашено</v>
      </c>
      <c r="F76" s="58"/>
      <c r="G76" s="39" t="str">
        <f t="shared" ca="1" si="23"/>
        <v>погашено</v>
      </c>
      <c r="H76" s="22" t="str">
        <f t="shared" ca="1" si="30"/>
        <v>погашено</v>
      </c>
      <c r="I76" s="33" t="str">
        <f t="shared" ca="1" si="25"/>
        <v>погашено</v>
      </c>
      <c r="J76" s="59" t="str">
        <f t="shared" ca="1" si="26"/>
        <v>погашено</v>
      </c>
      <c r="K76" s="25"/>
      <c r="L76" s="33"/>
      <c r="M76" s="26" t="str">
        <f t="shared" ca="1" si="33"/>
        <v/>
      </c>
      <c r="N76" s="26" t="str">
        <f t="shared" ca="1" si="34"/>
        <v/>
      </c>
      <c r="O76" s="1">
        <f t="shared" ca="1" si="27"/>
        <v>0</v>
      </c>
      <c r="P76" s="1">
        <f t="shared" ca="1" si="31"/>
        <v>132</v>
      </c>
      <c r="T76" s="36" t="e">
        <f t="shared" ca="1" si="35"/>
        <v>#VALUE!</v>
      </c>
    </row>
    <row r="77" ht="15">
      <c r="A77" s="56"/>
      <c r="C77" s="49" t="str">
        <f t="shared" ca="1" si="36"/>
        <v/>
      </c>
      <c r="D77" s="30" t="str">
        <f t="shared" ca="1" si="32"/>
        <v>погашено</v>
      </c>
      <c r="E77" s="22" t="str">
        <f t="shared" ca="1" si="22"/>
        <v>погашено</v>
      </c>
      <c r="F77" s="58"/>
      <c r="G77" s="39" t="str">
        <f t="shared" ca="1" si="23"/>
        <v>погашено</v>
      </c>
      <c r="H77" s="22" t="str">
        <f t="shared" ca="1" si="30"/>
        <v>погашено</v>
      </c>
      <c r="I77" s="33" t="str">
        <f t="shared" ca="1" si="25"/>
        <v>погашено</v>
      </c>
      <c r="J77" s="59" t="str">
        <f t="shared" ca="1" si="26"/>
        <v>погашено</v>
      </c>
      <c r="K77" s="25"/>
      <c r="L77" s="33"/>
      <c r="M77" s="26" t="str">
        <f t="shared" ca="1" si="33"/>
        <v/>
      </c>
      <c r="N77" s="26" t="str">
        <f t="shared" ca="1" si="34"/>
        <v/>
      </c>
      <c r="O77" s="1">
        <f t="shared" ca="1" si="27"/>
        <v>0</v>
      </c>
      <c r="P77" s="1">
        <f t="shared" ca="1" si="31"/>
        <v>134</v>
      </c>
      <c r="T77" s="36" t="e">
        <f t="shared" ca="1" si="35"/>
        <v>#VALUE!</v>
      </c>
    </row>
    <row r="78" ht="15">
      <c r="A78" s="56"/>
      <c r="C78" s="49" t="str">
        <f t="shared" ca="1" si="36"/>
        <v/>
      </c>
      <c r="D78" s="30" t="str">
        <f t="shared" ca="1" si="32"/>
        <v>погашено</v>
      </c>
      <c r="E78" s="22" t="str">
        <f t="shared" ca="1" si="22"/>
        <v>погашено</v>
      </c>
      <c r="F78" s="58"/>
      <c r="G78" s="39" t="str">
        <f t="shared" ca="1" si="23"/>
        <v>погашено</v>
      </c>
      <c r="H78" s="22" t="str">
        <f t="shared" ca="1" si="30"/>
        <v>погашено</v>
      </c>
      <c r="I78" s="33" t="str">
        <f t="shared" ca="1" si="25"/>
        <v>погашено</v>
      </c>
      <c r="J78" s="59" t="str">
        <f t="shared" ca="1" si="26"/>
        <v>погашено</v>
      </c>
      <c r="K78" s="25"/>
      <c r="L78" s="33"/>
      <c r="M78" s="26" t="str">
        <f t="shared" ca="1" si="33"/>
        <v/>
      </c>
      <c r="N78" s="26" t="str">
        <f t="shared" ca="1" si="34"/>
        <v/>
      </c>
      <c r="O78" s="1">
        <f t="shared" ca="1" si="27"/>
        <v>0</v>
      </c>
      <c r="P78" s="1">
        <f t="shared" ca="1" si="31"/>
        <v>136</v>
      </c>
      <c r="T78" s="36" t="e">
        <f t="shared" ca="1" si="35"/>
        <v>#VALUE!</v>
      </c>
    </row>
    <row r="79" ht="15">
      <c r="A79" s="56"/>
      <c r="C79" s="49" t="str">
        <f t="shared" ca="1" si="36"/>
        <v/>
      </c>
      <c r="D79" s="30" t="str">
        <f t="shared" ca="1" si="32"/>
        <v>погашено</v>
      </c>
      <c r="E79" s="22" t="str">
        <f t="shared" ca="1" si="22"/>
        <v>погашено</v>
      </c>
      <c r="F79" s="58"/>
      <c r="G79" s="39" t="str">
        <f t="shared" ca="1" si="23"/>
        <v>погашено</v>
      </c>
      <c r="H79" s="22" t="str">
        <f t="shared" ca="1" si="30"/>
        <v>погашено</v>
      </c>
      <c r="I79" s="33" t="str">
        <f t="shared" ca="1" si="25"/>
        <v>погашено</v>
      </c>
      <c r="J79" s="59" t="str">
        <f t="shared" ca="1" si="26"/>
        <v>погашено</v>
      </c>
      <c r="K79" s="25"/>
      <c r="L79" s="33"/>
      <c r="M79" s="26" t="str">
        <f t="shared" ca="1" si="33"/>
        <v/>
      </c>
      <c r="N79" s="26" t="str">
        <f t="shared" ca="1" si="34"/>
        <v/>
      </c>
      <c r="O79" s="1">
        <f t="shared" ca="1" si="27"/>
        <v>0</v>
      </c>
      <c r="P79" s="1">
        <f t="shared" ca="1" si="31"/>
        <v>138</v>
      </c>
      <c r="T79" s="36" t="e">
        <f t="shared" ca="1" si="35"/>
        <v>#VALUE!</v>
      </c>
    </row>
    <row r="80" ht="15">
      <c r="A80" s="56"/>
      <c r="C80" s="49" t="str">
        <f t="shared" ca="1" si="36"/>
        <v/>
      </c>
      <c r="D80" s="30" t="str">
        <f t="shared" ca="1" si="32"/>
        <v>погашено</v>
      </c>
      <c r="E80" s="22" t="str">
        <f t="shared" ca="1" si="22"/>
        <v>погашено</v>
      </c>
      <c r="F80" s="58"/>
      <c r="G80" s="39" t="str">
        <f t="shared" ca="1" si="23"/>
        <v>погашено</v>
      </c>
      <c r="H80" s="22" t="str">
        <f t="shared" ca="1" si="30"/>
        <v>погашено</v>
      </c>
      <c r="I80" s="33" t="str">
        <f t="shared" ca="1" si="25"/>
        <v>погашено</v>
      </c>
      <c r="J80" s="59" t="str">
        <f t="shared" ca="1" si="26"/>
        <v>погашено</v>
      </c>
      <c r="K80" s="25"/>
      <c r="L80" s="33"/>
      <c r="M80" s="26" t="str">
        <f t="shared" ca="1" si="33"/>
        <v/>
      </c>
      <c r="N80" s="26" t="str">
        <f t="shared" ca="1" si="34"/>
        <v/>
      </c>
      <c r="O80" s="1">
        <f t="shared" ca="1" si="27"/>
        <v>0</v>
      </c>
      <c r="P80" s="1">
        <f t="shared" ca="1" si="31"/>
        <v>140</v>
      </c>
      <c r="T80" s="36" t="e">
        <f t="shared" ca="1" si="35"/>
        <v>#VALUE!</v>
      </c>
    </row>
    <row r="81" ht="15">
      <c r="A81" s="56"/>
      <c r="C81" s="49" t="str">
        <f t="shared" ca="1" si="36"/>
        <v/>
      </c>
      <c r="D81" s="30" t="str">
        <f t="shared" ca="1" si="32"/>
        <v>погашено</v>
      </c>
      <c r="E81" s="22" t="str">
        <f t="shared" ca="1" si="22"/>
        <v>погашено</v>
      </c>
      <c r="F81" s="58"/>
      <c r="G81" s="39" t="str">
        <f t="shared" ca="1" si="23"/>
        <v>погашено</v>
      </c>
      <c r="H81" s="22" t="str">
        <f t="shared" ca="1" si="30"/>
        <v>погашено</v>
      </c>
      <c r="I81" s="33" t="str">
        <f t="shared" ca="1" si="25"/>
        <v>погашено</v>
      </c>
      <c r="J81" s="59" t="str">
        <f t="shared" ca="1" si="26"/>
        <v>погашено</v>
      </c>
      <c r="K81" s="25"/>
      <c r="L81" s="33"/>
      <c r="M81" s="26" t="str">
        <f t="shared" ca="1" si="33"/>
        <v/>
      </c>
      <c r="N81" s="26" t="str">
        <f t="shared" ca="1" si="34"/>
        <v/>
      </c>
      <c r="O81" s="1">
        <f t="shared" ca="1" si="27"/>
        <v>0</v>
      </c>
      <c r="P81" s="1">
        <f t="shared" ca="1" si="31"/>
        <v>142</v>
      </c>
      <c r="T81" s="36" t="e">
        <f t="shared" ca="1" si="35"/>
        <v>#VALUE!</v>
      </c>
    </row>
    <row r="82" ht="15">
      <c r="A82" s="56"/>
      <c r="C82" s="49" t="str">
        <f t="shared" ca="1" si="36"/>
        <v/>
      </c>
      <c r="D82" s="30" t="str">
        <f t="shared" ca="1" si="32"/>
        <v>погашено</v>
      </c>
      <c r="E82" s="22" t="str">
        <f t="shared" ca="1" si="22"/>
        <v>погашено</v>
      </c>
      <c r="F82" s="58"/>
      <c r="G82" s="39" t="str">
        <f t="shared" ca="1" si="23"/>
        <v>погашено</v>
      </c>
      <c r="H82" s="22" t="str">
        <f t="shared" ca="1" si="30"/>
        <v>погашено</v>
      </c>
      <c r="I82" s="33" t="str">
        <f t="shared" ca="1" si="25"/>
        <v>погашено</v>
      </c>
      <c r="J82" s="59" t="str">
        <f t="shared" ca="1" si="26"/>
        <v>погашено</v>
      </c>
      <c r="K82" s="25"/>
      <c r="L82" s="33"/>
      <c r="M82" s="26" t="str">
        <f t="shared" ca="1" si="33"/>
        <v/>
      </c>
      <c r="N82" s="26" t="str">
        <f t="shared" ca="1" si="34"/>
        <v/>
      </c>
      <c r="O82" s="1">
        <f t="shared" ca="1" si="27"/>
        <v>0</v>
      </c>
      <c r="P82" s="1">
        <f t="shared" ca="1" si="31"/>
        <v>144</v>
      </c>
      <c r="T82" s="36" t="e">
        <f t="shared" ca="1" si="35"/>
        <v>#VALUE!</v>
      </c>
    </row>
    <row r="83" ht="15">
      <c r="A83" s="56"/>
      <c r="C83" s="49" t="str">
        <f t="shared" ca="1" si="36"/>
        <v/>
      </c>
      <c r="D83" s="30" t="str">
        <f t="shared" ca="1" si="32"/>
        <v>погашено</v>
      </c>
      <c r="E83" s="22" t="str">
        <f t="shared" ca="1" si="22"/>
        <v>погашено</v>
      </c>
      <c r="F83" s="58"/>
      <c r="G83" s="39" t="str">
        <f t="shared" ca="1" si="23"/>
        <v>погашено</v>
      </c>
      <c r="H83" s="22" t="str">
        <f t="shared" ca="1" si="30"/>
        <v>погашено</v>
      </c>
      <c r="I83" s="33" t="str">
        <f t="shared" ca="1" si="25"/>
        <v>погашено</v>
      </c>
      <c r="J83" s="59" t="str">
        <f t="shared" ca="1" si="26"/>
        <v>погашено</v>
      </c>
      <c r="K83" s="25"/>
      <c r="L83" s="33"/>
      <c r="M83" s="26" t="str">
        <f t="shared" ca="1" si="33"/>
        <v/>
      </c>
      <c r="N83" s="26" t="str">
        <f t="shared" ca="1" si="34"/>
        <v/>
      </c>
      <c r="O83" s="1">
        <f t="shared" ca="1" si="27"/>
        <v>0</v>
      </c>
      <c r="P83" s="1">
        <f t="shared" ca="1" si="31"/>
        <v>146</v>
      </c>
      <c r="T83" s="36" t="e">
        <f t="shared" ca="1" si="35"/>
        <v>#VALUE!</v>
      </c>
    </row>
    <row r="84" ht="15">
      <c r="A84" s="56"/>
      <c r="C84" s="49" t="str">
        <f t="shared" ca="1" si="36"/>
        <v/>
      </c>
      <c r="D84" s="30" t="str">
        <f t="shared" ca="1" si="32"/>
        <v>погашено</v>
      </c>
      <c r="E84" s="22" t="str">
        <f t="shared" ca="1" si="22"/>
        <v>погашено</v>
      </c>
      <c r="F84" s="58"/>
      <c r="G84" s="39" t="str">
        <f t="shared" ca="1" si="23"/>
        <v>погашено</v>
      </c>
      <c r="H84" s="22" t="str">
        <f t="shared" ca="1" si="30"/>
        <v>погашено</v>
      </c>
      <c r="I84" s="33" t="str">
        <f t="shared" ca="1" si="25"/>
        <v>погашено</v>
      </c>
      <c r="J84" s="59" t="str">
        <f t="shared" ca="1" si="26"/>
        <v>погашено</v>
      </c>
      <c r="K84" s="25"/>
      <c r="L84" s="33"/>
      <c r="M84" s="26" t="str">
        <f t="shared" ca="1" si="33"/>
        <v/>
      </c>
      <c r="N84" s="26" t="str">
        <f t="shared" ca="1" si="34"/>
        <v/>
      </c>
      <c r="O84" s="1">
        <f t="shared" ca="1" si="27"/>
        <v>0</v>
      </c>
      <c r="P84" s="1">
        <f t="shared" ca="1" si="31"/>
        <v>148</v>
      </c>
      <c r="T84" s="36" t="e">
        <f t="shared" ca="1" si="35"/>
        <v>#VALUE!</v>
      </c>
    </row>
    <row r="85" ht="15">
      <c r="A85" s="56"/>
      <c r="C85" s="49" t="str">
        <f t="shared" ca="1" si="36"/>
        <v/>
      </c>
      <c r="D85" s="30" t="str">
        <f t="shared" ca="1" si="32"/>
        <v>погашено</v>
      </c>
      <c r="E85" s="22" t="str">
        <f t="shared" ca="1" si="22"/>
        <v>погашено</v>
      </c>
      <c r="F85" s="58"/>
      <c r="G85" s="39" t="str">
        <f t="shared" ca="1" si="23"/>
        <v>погашено</v>
      </c>
      <c r="H85" s="22" t="str">
        <f t="shared" ca="1" si="30"/>
        <v>погашено</v>
      </c>
      <c r="I85" s="33" t="str">
        <f t="shared" ca="1" si="25"/>
        <v>погашено</v>
      </c>
      <c r="J85" s="59" t="str">
        <f t="shared" ca="1" si="26"/>
        <v>погашено</v>
      </c>
      <c r="K85" s="25"/>
      <c r="L85" s="33"/>
      <c r="M85" s="26" t="str">
        <f t="shared" ca="1" si="33"/>
        <v/>
      </c>
      <c r="N85" s="26" t="str">
        <f t="shared" ca="1" si="34"/>
        <v/>
      </c>
      <c r="O85" s="1">
        <f t="shared" ca="1" si="27"/>
        <v>0</v>
      </c>
      <c r="P85" s="1">
        <f t="shared" ca="1" si="31"/>
        <v>150</v>
      </c>
      <c r="T85" s="36" t="e">
        <f t="shared" ca="1" si="35"/>
        <v>#VALUE!</v>
      </c>
    </row>
    <row r="86" ht="15">
      <c r="A86" s="56"/>
      <c r="C86" s="49" t="str">
        <f t="shared" ca="1" si="36"/>
        <v/>
      </c>
      <c r="D86" s="30" t="str">
        <f t="shared" ca="1" si="32"/>
        <v>погашено</v>
      </c>
      <c r="E86" s="22" t="str">
        <f t="shared" ca="1" si="22"/>
        <v>погашено</v>
      </c>
      <c r="F86" s="58"/>
      <c r="G86" s="39" t="str">
        <f t="shared" ca="1" si="23"/>
        <v>погашено</v>
      </c>
      <c r="H86" s="22" t="str">
        <f t="shared" ca="1" si="30"/>
        <v>погашено</v>
      </c>
      <c r="I86" s="33" t="str">
        <f t="shared" ca="1" si="25"/>
        <v>погашено</v>
      </c>
      <c r="J86" s="59" t="str">
        <f t="shared" ca="1" si="26"/>
        <v>погашено</v>
      </c>
      <c r="K86" s="25"/>
      <c r="L86" s="33"/>
      <c r="M86" s="26" t="str">
        <f t="shared" ca="1" si="33"/>
        <v/>
      </c>
      <c r="N86" s="26" t="str">
        <f t="shared" ca="1" si="34"/>
        <v/>
      </c>
      <c r="O86" s="1">
        <f t="shared" ca="1" si="27"/>
        <v>0</v>
      </c>
      <c r="P86" s="1">
        <f t="shared" ca="1" si="31"/>
        <v>152</v>
      </c>
      <c r="T86" s="36" t="e">
        <f t="shared" ca="1" si="35"/>
        <v>#VALUE!</v>
      </c>
    </row>
    <row r="87" ht="15">
      <c r="A87" s="56"/>
      <c r="C87" s="49" t="str">
        <f t="shared" ca="1" si="36"/>
        <v/>
      </c>
      <c r="D87" s="30" t="str">
        <f t="shared" ca="1" si="32"/>
        <v>погашено</v>
      </c>
      <c r="E87" s="22" t="str">
        <f t="shared" ca="1" si="22"/>
        <v>погашено</v>
      </c>
      <c r="F87" s="58"/>
      <c r="G87" s="39" t="str">
        <f t="shared" ca="1" si="23"/>
        <v>погашено</v>
      </c>
      <c r="H87" s="22" t="str">
        <f t="shared" ca="1" si="30"/>
        <v>погашено</v>
      </c>
      <c r="I87" s="33" t="str">
        <f t="shared" ca="1" si="25"/>
        <v>погашено</v>
      </c>
      <c r="J87" s="59" t="str">
        <f t="shared" ca="1" si="26"/>
        <v>погашено</v>
      </c>
      <c r="K87" s="25"/>
      <c r="L87" s="33"/>
      <c r="M87" s="26" t="str">
        <f t="shared" ca="1" si="33"/>
        <v/>
      </c>
      <c r="N87" s="26" t="str">
        <f t="shared" ca="1" si="34"/>
        <v/>
      </c>
      <c r="O87" s="1">
        <f t="shared" ca="1" si="27"/>
        <v>0</v>
      </c>
      <c r="P87" s="1">
        <f t="shared" ca="1" si="31"/>
        <v>154</v>
      </c>
      <c r="T87" s="36" t="e">
        <f t="shared" ca="1" si="35"/>
        <v>#VALUE!</v>
      </c>
    </row>
    <row r="88" ht="15">
      <c r="A88" s="56"/>
      <c r="C88" s="49" t="str">
        <f t="shared" ca="1" si="36"/>
        <v/>
      </c>
      <c r="D88" s="30" t="str">
        <f t="shared" ca="1" si="32"/>
        <v>погашено</v>
      </c>
      <c r="E88" s="22" t="str">
        <f t="shared" ca="1" si="22"/>
        <v>погашено</v>
      </c>
      <c r="F88" s="58"/>
      <c r="G88" s="39" t="str">
        <f t="shared" ca="1" si="23"/>
        <v>погашено</v>
      </c>
      <c r="H88" s="22" t="str">
        <f t="shared" ca="1" si="30"/>
        <v>погашено</v>
      </c>
      <c r="I88" s="33" t="str">
        <f t="shared" ca="1" si="25"/>
        <v>погашено</v>
      </c>
      <c r="J88" s="59" t="str">
        <f t="shared" ca="1" si="26"/>
        <v>погашено</v>
      </c>
      <c r="K88" s="25"/>
      <c r="L88" s="33"/>
      <c r="M88" s="26" t="str">
        <f t="shared" ca="1" si="33"/>
        <v/>
      </c>
      <c r="N88" s="26" t="str">
        <f t="shared" ca="1" si="34"/>
        <v/>
      </c>
      <c r="O88" s="1">
        <f t="shared" ca="1" si="27"/>
        <v>0</v>
      </c>
      <c r="P88" s="1">
        <f t="shared" ca="1" si="31"/>
        <v>156</v>
      </c>
      <c r="T88" s="36" t="e">
        <f t="shared" ca="1" si="35"/>
        <v>#VALUE!</v>
      </c>
    </row>
    <row r="89" ht="15">
      <c r="A89" s="56"/>
      <c r="C89" s="49" t="str">
        <f t="shared" ca="1" si="36"/>
        <v/>
      </c>
      <c r="D89" s="30" t="str">
        <f t="shared" ca="1" si="32"/>
        <v>погашено</v>
      </c>
      <c r="E89" s="22" t="str">
        <f t="shared" ca="1" si="22"/>
        <v>погашено</v>
      </c>
      <c r="F89" s="58"/>
      <c r="G89" s="39" t="str">
        <f t="shared" ca="1" si="23"/>
        <v>погашено</v>
      </c>
      <c r="H89" s="22" t="str">
        <f t="shared" ca="1" si="30"/>
        <v>погашено</v>
      </c>
      <c r="I89" s="33" t="str">
        <f t="shared" ca="1" si="25"/>
        <v>погашено</v>
      </c>
      <c r="J89" s="59" t="str">
        <f t="shared" ca="1" si="26"/>
        <v>погашено</v>
      </c>
      <c r="K89" s="25"/>
      <c r="L89" s="33"/>
      <c r="M89" s="26" t="str">
        <f t="shared" ca="1" si="33"/>
        <v/>
      </c>
      <c r="N89" s="26" t="str">
        <f t="shared" ca="1" si="34"/>
        <v/>
      </c>
      <c r="O89" s="1">
        <f t="shared" ca="1" si="27"/>
        <v>0</v>
      </c>
      <c r="P89" s="1">
        <f t="shared" ca="1" si="31"/>
        <v>158</v>
      </c>
      <c r="T89" s="36" t="e">
        <f t="shared" ca="1" si="35"/>
        <v>#VALUE!</v>
      </c>
    </row>
    <row r="90" ht="15">
      <c r="A90" s="56"/>
      <c r="C90" s="49" t="str">
        <f t="shared" ca="1" si="36"/>
        <v/>
      </c>
      <c r="D90" s="30" t="str">
        <f t="shared" ca="1" si="32"/>
        <v>погашено</v>
      </c>
      <c r="E90" s="22" t="str">
        <f t="shared" ca="1" si="22"/>
        <v>погашено</v>
      </c>
      <c r="F90" s="58"/>
      <c r="G90" s="39" t="str">
        <f t="shared" ca="1" si="23"/>
        <v>погашено</v>
      </c>
      <c r="H90" s="22" t="str">
        <f t="shared" ca="1" si="30"/>
        <v>погашено</v>
      </c>
      <c r="I90" s="33" t="str">
        <f t="shared" ca="1" si="25"/>
        <v>погашено</v>
      </c>
      <c r="J90" s="59" t="str">
        <f t="shared" ca="1" si="26"/>
        <v>погашено</v>
      </c>
      <c r="K90" s="25"/>
      <c r="L90" s="33"/>
      <c r="M90" s="26" t="str">
        <f t="shared" ca="1" si="33"/>
        <v/>
      </c>
      <c r="N90" s="26" t="str">
        <f t="shared" ca="1" si="34"/>
        <v/>
      </c>
      <c r="O90" s="1">
        <f t="shared" ca="1" si="27"/>
        <v>0</v>
      </c>
      <c r="P90" s="1">
        <f t="shared" ca="1" si="31"/>
        <v>160</v>
      </c>
      <c r="T90" s="36" t="e">
        <f t="shared" ca="1" si="35"/>
        <v>#VALUE!</v>
      </c>
    </row>
    <row r="91" ht="15">
      <c r="A91" s="56"/>
      <c r="C91" s="49" t="str">
        <f t="shared" ca="1" si="36"/>
        <v/>
      </c>
      <c r="D91" s="30" t="str">
        <f t="shared" ca="1" si="32"/>
        <v>погашено</v>
      </c>
      <c r="E91" s="22" t="str">
        <f t="shared" ca="1" si="22"/>
        <v>погашено</v>
      </c>
      <c r="F91" s="58"/>
      <c r="G91" s="39" t="str">
        <f t="shared" ca="1" si="23"/>
        <v>погашено</v>
      </c>
      <c r="H91" s="22" t="str">
        <f t="shared" ca="1" si="30"/>
        <v>погашено</v>
      </c>
      <c r="I91" s="33" t="str">
        <f t="shared" ca="1" si="25"/>
        <v>погашено</v>
      </c>
      <c r="J91" s="59" t="str">
        <f t="shared" ca="1" si="26"/>
        <v>погашено</v>
      </c>
      <c r="K91" s="25"/>
      <c r="L91" s="33"/>
      <c r="M91" s="26" t="str">
        <f t="shared" ca="1" si="33"/>
        <v/>
      </c>
      <c r="N91" s="26" t="str">
        <f t="shared" ca="1" si="34"/>
        <v/>
      </c>
      <c r="O91" s="1">
        <f t="shared" ca="1" si="27"/>
        <v>0</v>
      </c>
      <c r="P91" s="1">
        <f t="shared" ca="1" si="31"/>
        <v>162</v>
      </c>
      <c r="T91" s="36" t="e">
        <f t="shared" ca="1" si="35"/>
        <v>#VALUE!</v>
      </c>
    </row>
    <row r="92" ht="15">
      <c r="A92" s="56"/>
      <c r="C92" s="49" t="str">
        <f t="shared" ca="1" si="36"/>
        <v/>
      </c>
      <c r="D92" s="30" t="str">
        <f t="shared" ca="1" si="32"/>
        <v>погашено</v>
      </c>
      <c r="E92" s="22" t="str">
        <f t="shared" ca="1" si="22"/>
        <v>погашено</v>
      </c>
      <c r="F92" s="58"/>
      <c r="G92" s="39" t="str">
        <f t="shared" ca="1" si="23"/>
        <v>погашено</v>
      </c>
      <c r="H92" s="22" t="str">
        <f t="shared" ca="1" si="30"/>
        <v>погашено</v>
      </c>
      <c r="I92" s="33" t="str">
        <f t="shared" ca="1" si="25"/>
        <v>погашено</v>
      </c>
      <c r="J92" s="59" t="str">
        <f t="shared" ca="1" si="26"/>
        <v>погашено</v>
      </c>
      <c r="K92" s="25"/>
      <c r="L92" s="33"/>
      <c r="M92" s="26" t="str">
        <f t="shared" ca="1" si="33"/>
        <v/>
      </c>
      <c r="N92" s="26" t="str">
        <f t="shared" ca="1" si="34"/>
        <v/>
      </c>
      <c r="O92" s="1">
        <f t="shared" ca="1" si="27"/>
        <v>0</v>
      </c>
      <c r="P92" s="1">
        <f t="shared" ca="1" si="31"/>
        <v>164</v>
      </c>
      <c r="T92" s="36" t="e">
        <f t="shared" ca="1" si="35"/>
        <v>#VALUE!</v>
      </c>
    </row>
    <row r="93" ht="15">
      <c r="A93" s="56"/>
      <c r="C93" s="49" t="str">
        <f t="shared" ca="1" si="36"/>
        <v/>
      </c>
      <c r="D93" s="30" t="str">
        <f t="shared" ca="1" si="32"/>
        <v>погашено</v>
      </c>
      <c r="E93" s="22" t="str">
        <f t="shared" ca="1" si="22"/>
        <v>погашено</v>
      </c>
      <c r="F93" s="58"/>
      <c r="G93" s="39" t="str">
        <f t="shared" ca="1" si="23"/>
        <v>погашено</v>
      </c>
      <c r="H93" s="22" t="str">
        <f t="shared" ca="1" si="30"/>
        <v>погашено</v>
      </c>
      <c r="I93" s="33" t="str">
        <f t="shared" ca="1" si="25"/>
        <v>погашено</v>
      </c>
      <c r="J93" s="59" t="str">
        <f t="shared" ca="1" si="26"/>
        <v>погашено</v>
      </c>
      <c r="K93" s="25"/>
      <c r="L93" s="33"/>
      <c r="M93" s="26" t="str">
        <f t="shared" ca="1" si="33"/>
        <v/>
      </c>
      <c r="N93" s="26" t="str">
        <f t="shared" ca="1" si="34"/>
        <v/>
      </c>
      <c r="O93" s="1">
        <f t="shared" ca="1" si="27"/>
        <v>0</v>
      </c>
      <c r="P93" s="1">
        <f t="shared" ca="1" si="31"/>
        <v>166</v>
      </c>
      <c r="T93" s="36" t="e">
        <f t="shared" ca="1" si="35"/>
        <v>#VALUE!</v>
      </c>
    </row>
    <row r="94" ht="15">
      <c r="A94" s="56"/>
      <c r="C94" s="49" t="str">
        <f t="shared" ca="1" si="36"/>
        <v/>
      </c>
      <c r="D94" s="30" t="str">
        <f t="shared" ca="1" si="32"/>
        <v>погашено</v>
      </c>
      <c r="E94" s="22" t="str">
        <f t="shared" ca="1" si="22"/>
        <v>погашено</v>
      </c>
      <c r="F94" s="58"/>
      <c r="G94" s="39" t="str">
        <f t="shared" ca="1" si="23"/>
        <v>погашено</v>
      </c>
      <c r="H94" s="22" t="str">
        <f t="shared" ca="1" si="30"/>
        <v>погашено</v>
      </c>
      <c r="I94" s="33" t="str">
        <f t="shared" ca="1" si="25"/>
        <v>погашено</v>
      </c>
      <c r="J94" s="59" t="str">
        <f t="shared" ca="1" si="26"/>
        <v>погашено</v>
      </c>
      <c r="K94" s="25"/>
      <c r="L94" s="33"/>
      <c r="M94" s="26" t="str">
        <f t="shared" ca="1" si="33"/>
        <v/>
      </c>
      <c r="N94" s="26" t="str">
        <f t="shared" ca="1" si="34"/>
        <v/>
      </c>
      <c r="O94" s="1">
        <f t="shared" ca="1" si="27"/>
        <v>0</v>
      </c>
      <c r="P94" s="1">
        <f t="shared" ca="1" si="31"/>
        <v>168</v>
      </c>
      <c r="T94" s="36" t="e">
        <f t="shared" ca="1" si="35"/>
        <v>#VALUE!</v>
      </c>
    </row>
    <row r="95" ht="15">
      <c r="A95" s="56"/>
      <c r="C95" s="49" t="str">
        <f t="shared" ca="1" si="36"/>
        <v/>
      </c>
      <c r="D95" s="30" t="str">
        <f t="shared" ca="1" si="32"/>
        <v>погашено</v>
      </c>
      <c r="E95" s="22" t="str">
        <f t="shared" ca="1" si="22"/>
        <v>погашено</v>
      </c>
      <c r="F95" s="58"/>
      <c r="G95" s="39" t="str">
        <f t="shared" ca="1" si="23"/>
        <v>погашено</v>
      </c>
      <c r="H95" s="22" t="str">
        <f t="shared" ca="1" si="30"/>
        <v>погашено</v>
      </c>
      <c r="I95" s="33" t="str">
        <f t="shared" ca="1" si="25"/>
        <v>погашено</v>
      </c>
      <c r="J95" s="59" t="str">
        <f t="shared" ca="1" si="26"/>
        <v>погашено</v>
      </c>
      <c r="K95" s="25"/>
      <c r="L95" s="33"/>
      <c r="M95" s="26" t="str">
        <f t="shared" ca="1" si="33"/>
        <v/>
      </c>
      <c r="N95" s="26" t="str">
        <f t="shared" ca="1" si="34"/>
        <v/>
      </c>
      <c r="O95" s="1">
        <f t="shared" ca="1" si="27"/>
        <v>0</v>
      </c>
      <c r="P95" s="1">
        <f t="shared" ca="1" si="31"/>
        <v>170</v>
      </c>
      <c r="T95" s="36" t="e">
        <f t="shared" ca="1" si="35"/>
        <v>#VALUE!</v>
      </c>
    </row>
    <row r="96" ht="15">
      <c r="A96" s="56"/>
      <c r="C96" s="49" t="str">
        <f t="shared" ca="1" si="36"/>
        <v/>
      </c>
      <c r="D96" s="30" t="str">
        <f t="shared" ca="1" si="32"/>
        <v>погашено</v>
      </c>
      <c r="E96" s="22" t="str">
        <f t="shared" ca="1" si="22"/>
        <v>погашено</v>
      </c>
      <c r="F96" s="58"/>
      <c r="G96" s="39" t="str">
        <f t="shared" ca="1" si="23"/>
        <v>погашено</v>
      </c>
      <c r="H96" s="22" t="str">
        <f t="shared" ca="1" si="30"/>
        <v>погашено</v>
      </c>
      <c r="I96" s="33" t="str">
        <f t="shared" ca="1" si="25"/>
        <v>погашено</v>
      </c>
      <c r="J96" s="59" t="str">
        <f t="shared" ca="1" si="26"/>
        <v>погашено</v>
      </c>
      <c r="K96" s="25"/>
      <c r="L96" s="33"/>
      <c r="M96" s="26" t="str">
        <f t="shared" ca="1" si="33"/>
        <v/>
      </c>
      <c r="N96" s="26" t="str">
        <f t="shared" ca="1" si="34"/>
        <v/>
      </c>
      <c r="O96" s="1">
        <f t="shared" ca="1" si="27"/>
        <v>0</v>
      </c>
      <c r="P96" s="1">
        <f t="shared" ca="1" si="31"/>
        <v>172</v>
      </c>
      <c r="T96" s="36" t="e">
        <f t="shared" ca="1" si="35"/>
        <v>#VALUE!</v>
      </c>
    </row>
    <row r="97" ht="15">
      <c r="A97" s="56"/>
      <c r="C97" s="49" t="str">
        <f t="shared" ca="1" si="36"/>
        <v/>
      </c>
      <c r="D97" s="30" t="str">
        <f t="shared" ca="1" si="32"/>
        <v>погашено</v>
      </c>
      <c r="E97" s="22" t="str">
        <f t="shared" ca="1" si="22"/>
        <v>погашено</v>
      </c>
      <c r="F97" s="58"/>
      <c r="G97" s="39" t="str">
        <f t="shared" ca="1" si="23"/>
        <v>погашено</v>
      </c>
      <c r="H97" s="22" t="str">
        <f t="shared" ca="1" si="30"/>
        <v>погашено</v>
      </c>
      <c r="I97" s="33" t="str">
        <f t="shared" ca="1" si="25"/>
        <v>погашено</v>
      </c>
      <c r="J97" s="59" t="str">
        <f t="shared" ca="1" si="26"/>
        <v>погашено</v>
      </c>
      <c r="K97" s="25"/>
      <c r="L97" s="33"/>
      <c r="M97" s="26" t="str">
        <f t="shared" ca="1" si="33"/>
        <v/>
      </c>
      <c r="N97" s="26" t="str">
        <f t="shared" ca="1" si="34"/>
        <v/>
      </c>
      <c r="O97" s="1">
        <f t="shared" ca="1" si="27"/>
        <v>0</v>
      </c>
      <c r="P97" s="1">
        <f t="shared" ca="1" si="31"/>
        <v>174</v>
      </c>
      <c r="T97" s="36" t="e">
        <f t="shared" ca="1" si="35"/>
        <v>#VALUE!</v>
      </c>
    </row>
    <row r="98" ht="15">
      <c r="A98" s="56"/>
      <c r="C98" s="49" t="str">
        <f t="shared" ca="1" si="36"/>
        <v/>
      </c>
      <c r="D98" s="30" t="str">
        <f t="shared" ca="1" si="32"/>
        <v>погашено</v>
      </c>
      <c r="E98" s="22" t="str">
        <f t="shared" ca="1" si="22"/>
        <v>погашено</v>
      </c>
      <c r="F98" s="58"/>
      <c r="G98" s="39" t="str">
        <f t="shared" ca="1" si="23"/>
        <v>погашено</v>
      </c>
      <c r="H98" s="22" t="str">
        <f t="shared" ca="1" si="30"/>
        <v>погашено</v>
      </c>
      <c r="I98" s="33" t="str">
        <f t="shared" ca="1" si="25"/>
        <v>погашено</v>
      </c>
      <c r="J98" s="59" t="str">
        <f t="shared" ca="1" si="26"/>
        <v>погашено</v>
      </c>
      <c r="K98" s="25"/>
      <c r="L98" s="33"/>
      <c r="M98" s="26" t="str">
        <f t="shared" ca="1" si="33"/>
        <v/>
      </c>
      <c r="N98" s="26" t="str">
        <f t="shared" ca="1" si="34"/>
        <v/>
      </c>
      <c r="O98" s="1">
        <f t="shared" ca="1" si="27"/>
        <v>0</v>
      </c>
      <c r="P98" s="1">
        <f t="shared" ca="1" si="31"/>
        <v>176</v>
      </c>
      <c r="T98" s="36" t="e">
        <f t="shared" ca="1" si="35"/>
        <v>#VALUE!</v>
      </c>
    </row>
    <row r="99" ht="15">
      <c r="A99" s="56"/>
      <c r="C99" s="49" t="str">
        <f t="shared" ca="1" si="36"/>
        <v/>
      </c>
      <c r="D99" s="30" t="str">
        <f t="shared" ca="1" si="32"/>
        <v>погашено</v>
      </c>
      <c r="E99" s="22" t="str">
        <f t="shared" ca="1" si="22"/>
        <v>погашено</v>
      </c>
      <c r="F99" s="58"/>
      <c r="G99" s="39" t="str">
        <f t="shared" ca="1" si="23"/>
        <v>погашено</v>
      </c>
      <c r="H99" s="22" t="str">
        <f t="shared" ca="1" si="30"/>
        <v>погашено</v>
      </c>
      <c r="I99" s="33" t="str">
        <f t="shared" ca="1" si="25"/>
        <v>погашено</v>
      </c>
      <c r="J99" s="59" t="str">
        <f t="shared" ca="1" si="26"/>
        <v>погашено</v>
      </c>
      <c r="K99" s="25"/>
      <c r="L99" s="33"/>
      <c r="M99" s="26" t="str">
        <f t="shared" ca="1" si="33"/>
        <v/>
      </c>
      <c r="N99" s="26" t="str">
        <f t="shared" ca="1" si="34"/>
        <v/>
      </c>
      <c r="O99" s="1">
        <f t="shared" ca="1" si="27"/>
        <v>0</v>
      </c>
      <c r="P99" s="1">
        <f t="shared" ca="1" si="31"/>
        <v>178</v>
      </c>
      <c r="T99" s="36" t="e">
        <f t="shared" ca="1" si="35"/>
        <v>#VALUE!</v>
      </c>
    </row>
    <row r="100" ht="15">
      <c r="A100" s="56"/>
      <c r="C100" s="49" t="str">
        <f t="shared" ca="1" si="36"/>
        <v/>
      </c>
      <c r="D100" s="30" t="str">
        <f t="shared" ca="1" si="32"/>
        <v>погашено</v>
      </c>
      <c r="E100" s="22" t="str">
        <f t="shared" ca="1" si="22"/>
        <v>погашено</v>
      </c>
      <c r="F100" s="58"/>
      <c r="G100" s="39" t="str">
        <f t="shared" ca="1" si="23"/>
        <v>погашено</v>
      </c>
      <c r="H100" s="22" t="str">
        <f t="shared" ca="1" si="30"/>
        <v>погашено</v>
      </c>
      <c r="I100" s="33" t="str">
        <f t="shared" ca="1" si="25"/>
        <v>погашено</v>
      </c>
      <c r="J100" s="59" t="str">
        <f t="shared" ca="1" si="26"/>
        <v>погашено</v>
      </c>
      <c r="K100" s="25"/>
      <c r="L100" s="33"/>
      <c r="M100" s="26" t="str">
        <f t="shared" ref="M100:M125" ca="1" si="37">IF(C100=$B$5,IRR($J$4:J100,0.1)*12,"")</f>
        <v/>
      </c>
      <c r="N100" s="26" t="str">
        <f t="shared" ref="N100:N125" ca="1" si="38">IF(C100=$B$5,XIRR($J$4:J100,$D$4:D100,50),"")</f>
        <v/>
      </c>
      <c r="O100" s="1">
        <f t="shared" ca="1" si="27"/>
        <v>0</v>
      </c>
      <c r="P100" s="1">
        <f t="shared" ca="1" si="31"/>
        <v>180</v>
      </c>
      <c r="T100" s="36" t="e">
        <f t="shared" ca="1" si="35"/>
        <v>#VALUE!</v>
      </c>
    </row>
    <row r="101" ht="15">
      <c r="A101" s="56"/>
      <c r="C101" s="49" t="str">
        <f t="shared" ca="1" si="36"/>
        <v/>
      </c>
      <c r="D101" s="30" t="str">
        <f t="shared" ca="1" si="32"/>
        <v>погашено</v>
      </c>
      <c r="E101" s="22" t="str">
        <f t="shared" ca="1" si="22"/>
        <v>погашено</v>
      </c>
      <c r="F101" s="58"/>
      <c r="G101" s="39" t="str">
        <f t="shared" ca="1" si="23"/>
        <v>погашено</v>
      </c>
      <c r="H101" s="22" t="str">
        <f t="shared" ca="1" si="30"/>
        <v>погашено</v>
      </c>
      <c r="I101" s="33" t="str">
        <f t="shared" ca="1" si="25"/>
        <v>погашено</v>
      </c>
      <c r="J101" s="59" t="str">
        <f t="shared" ca="1" si="26"/>
        <v>погашено</v>
      </c>
      <c r="K101" s="25"/>
      <c r="L101" s="33"/>
      <c r="M101" s="26" t="str">
        <f t="shared" ca="1" si="37"/>
        <v/>
      </c>
      <c r="N101" s="26" t="str">
        <f t="shared" ca="1" si="38"/>
        <v/>
      </c>
      <c r="O101" s="1">
        <f t="shared" ca="1" si="27"/>
        <v>0</v>
      </c>
      <c r="P101" s="1">
        <f t="shared" ca="1" si="31"/>
        <v>182</v>
      </c>
      <c r="T101" s="36" t="e">
        <f t="shared" ca="1" si="35"/>
        <v>#VALUE!</v>
      </c>
    </row>
    <row r="102" ht="15">
      <c r="A102" s="56"/>
      <c r="C102" s="49" t="str">
        <f t="shared" ca="1" si="36"/>
        <v/>
      </c>
      <c r="D102" s="30" t="str">
        <f t="shared" ca="1" si="32"/>
        <v>погашено</v>
      </c>
      <c r="E102" s="22" t="str">
        <f t="shared" ca="1" si="22"/>
        <v>погашено</v>
      </c>
      <c r="F102" s="58"/>
      <c r="G102" s="39" t="str">
        <f t="shared" ca="1" si="23"/>
        <v>погашено</v>
      </c>
      <c r="H102" s="22" t="str">
        <f t="shared" ca="1" si="30"/>
        <v>погашено</v>
      </c>
      <c r="I102" s="33" t="str">
        <f t="shared" ca="1" si="25"/>
        <v>погашено</v>
      </c>
      <c r="J102" s="59" t="str">
        <f t="shared" ca="1" si="26"/>
        <v>погашено</v>
      </c>
      <c r="K102" s="25"/>
      <c r="L102" s="33"/>
      <c r="M102" s="26" t="str">
        <f t="shared" ca="1" si="37"/>
        <v/>
      </c>
      <c r="N102" s="26" t="str">
        <f t="shared" ca="1" si="38"/>
        <v/>
      </c>
      <c r="O102" s="1">
        <f t="shared" ca="1" si="27"/>
        <v>0</v>
      </c>
      <c r="P102" s="1">
        <f t="shared" ca="1" si="31"/>
        <v>184</v>
      </c>
      <c r="T102" s="36" t="e">
        <f t="shared" ca="1" si="35"/>
        <v>#VALUE!</v>
      </c>
    </row>
    <row r="103" ht="15">
      <c r="A103" s="56"/>
      <c r="C103" s="49" t="str">
        <f t="shared" ca="1" si="36"/>
        <v/>
      </c>
      <c r="D103" s="30" t="str">
        <f t="shared" ca="1" si="32"/>
        <v>погашено</v>
      </c>
      <c r="E103" s="22" t="str">
        <f t="shared" ca="1" si="22"/>
        <v>погашено</v>
      </c>
      <c r="F103" s="58"/>
      <c r="G103" s="39" t="str">
        <f t="shared" ca="1" si="23"/>
        <v>погашено</v>
      </c>
      <c r="H103" s="22" t="str">
        <f t="shared" ca="1" si="30"/>
        <v>погашено</v>
      </c>
      <c r="I103" s="33" t="str">
        <f t="shared" ca="1" si="25"/>
        <v>погашено</v>
      </c>
      <c r="J103" s="59" t="str">
        <f t="shared" ca="1" si="26"/>
        <v>погашено</v>
      </c>
      <c r="K103" s="25"/>
      <c r="L103" s="33"/>
      <c r="M103" s="26" t="str">
        <f t="shared" ca="1" si="37"/>
        <v/>
      </c>
      <c r="N103" s="26" t="str">
        <f t="shared" ca="1" si="38"/>
        <v/>
      </c>
      <c r="O103" s="1">
        <f t="shared" ca="1" si="27"/>
        <v>0</v>
      </c>
      <c r="P103" s="1">
        <f t="shared" ca="1" si="31"/>
        <v>186</v>
      </c>
      <c r="T103" s="36" t="e">
        <f t="shared" ca="1" si="35"/>
        <v>#VALUE!</v>
      </c>
    </row>
    <row r="104" ht="15">
      <c r="A104" s="56"/>
      <c r="C104" s="49" t="str">
        <f t="shared" ca="1" si="36"/>
        <v/>
      </c>
      <c r="D104" s="30" t="str">
        <f t="shared" ca="1" si="32"/>
        <v>погашено</v>
      </c>
      <c r="E104" s="22" t="str">
        <f t="shared" ca="1" si="22"/>
        <v>погашено</v>
      </c>
      <c r="F104" s="58"/>
      <c r="G104" s="39" t="str">
        <f t="shared" ca="1" si="23"/>
        <v>погашено</v>
      </c>
      <c r="H104" s="22" t="str">
        <f t="shared" ca="1" si="30"/>
        <v>погашено</v>
      </c>
      <c r="I104" s="33" t="str">
        <f t="shared" ca="1" si="25"/>
        <v>погашено</v>
      </c>
      <c r="J104" s="59" t="str">
        <f t="shared" ca="1" si="26"/>
        <v>погашено</v>
      </c>
      <c r="K104" s="25"/>
      <c r="L104" s="33"/>
      <c r="M104" s="26" t="str">
        <f t="shared" ca="1" si="37"/>
        <v/>
      </c>
      <c r="N104" s="26" t="str">
        <f t="shared" ca="1" si="38"/>
        <v/>
      </c>
      <c r="O104" s="1">
        <f t="shared" ca="1" si="27"/>
        <v>0</v>
      </c>
      <c r="P104" s="1">
        <f t="shared" ca="1" si="31"/>
        <v>188</v>
      </c>
      <c r="T104" s="36" t="e">
        <f t="shared" ca="1" si="35"/>
        <v>#VALUE!</v>
      </c>
    </row>
    <row r="105" ht="15">
      <c r="A105" s="56"/>
      <c r="C105" s="49" t="str">
        <f t="shared" ca="1" si="36"/>
        <v/>
      </c>
      <c r="D105" s="30" t="str">
        <f t="shared" ca="1" si="32"/>
        <v>погашено</v>
      </c>
      <c r="E105" s="22" t="str">
        <f t="shared" ca="1" si="22"/>
        <v>погашено</v>
      </c>
      <c r="F105" s="58"/>
      <c r="G105" s="39" t="str">
        <f t="shared" ca="1" si="23"/>
        <v>погашено</v>
      </c>
      <c r="H105" s="22" t="str">
        <f t="shared" ca="1" si="30"/>
        <v>погашено</v>
      </c>
      <c r="I105" s="33" t="str">
        <f t="shared" ca="1" si="25"/>
        <v>погашено</v>
      </c>
      <c r="J105" s="59" t="str">
        <f t="shared" ca="1" si="26"/>
        <v>погашено</v>
      </c>
      <c r="K105" s="25"/>
      <c r="L105" s="33"/>
      <c r="M105" s="26" t="str">
        <f t="shared" ca="1" si="37"/>
        <v/>
      </c>
      <c r="N105" s="26" t="str">
        <f t="shared" ca="1" si="38"/>
        <v/>
      </c>
      <c r="O105" s="1">
        <f t="shared" ca="1" si="27"/>
        <v>0</v>
      </c>
      <c r="P105" s="1">
        <f t="shared" ca="1" si="31"/>
        <v>190</v>
      </c>
      <c r="T105" s="36" t="e">
        <f t="shared" ca="1" si="35"/>
        <v>#VALUE!</v>
      </c>
    </row>
    <row r="106" ht="15">
      <c r="A106" s="56"/>
      <c r="C106" s="49" t="str">
        <f t="shared" ca="1" si="36"/>
        <v/>
      </c>
      <c r="D106" s="30" t="str">
        <f t="shared" ca="1" si="32"/>
        <v>погашено</v>
      </c>
      <c r="E106" s="22" t="str">
        <f t="shared" ca="1" si="22"/>
        <v>погашено</v>
      </c>
      <c r="F106" s="58"/>
      <c r="G106" s="39" t="str">
        <f t="shared" ca="1" si="23"/>
        <v>погашено</v>
      </c>
      <c r="H106" s="22" t="str">
        <f t="shared" ca="1" si="30"/>
        <v>погашено</v>
      </c>
      <c r="I106" s="33" t="str">
        <f t="shared" ca="1" si="25"/>
        <v>погашено</v>
      </c>
      <c r="J106" s="59" t="str">
        <f t="shared" ca="1" si="26"/>
        <v>погашено</v>
      </c>
      <c r="K106" s="25"/>
      <c r="L106" s="33"/>
      <c r="M106" s="26" t="str">
        <f t="shared" ca="1" si="37"/>
        <v/>
      </c>
      <c r="N106" s="26" t="str">
        <f t="shared" ca="1" si="38"/>
        <v/>
      </c>
      <c r="O106" s="1">
        <f t="shared" ca="1" si="27"/>
        <v>0</v>
      </c>
      <c r="P106" s="1">
        <f t="shared" ca="1" si="31"/>
        <v>192</v>
      </c>
      <c r="T106" s="36" t="e">
        <f t="shared" ref="T106:T125" ca="1" si="39">IF(O106=0,"погашено",IF(B158="Да",ROUND(-$E$5*$B$11*(D106-D105),2),ROUND(-$E$5*$B$4*(D106-D105),2)))+IF(L106&gt;0,-E106*$B$4*(K106-D106),0)</f>
        <v>#VALUE!</v>
      </c>
    </row>
    <row r="107" ht="15">
      <c r="A107" s="56"/>
      <c r="C107" s="49" t="str">
        <f t="shared" ca="1" si="36"/>
        <v/>
      </c>
      <c r="D107" s="30" t="str">
        <f t="shared" ca="1" si="32"/>
        <v>погашено</v>
      </c>
      <c r="E107" s="22" t="str">
        <f t="shared" ca="1" si="22"/>
        <v>погашено</v>
      </c>
      <c r="F107" s="58"/>
      <c r="G107" s="39" t="str">
        <f t="shared" ca="1" si="23"/>
        <v>погашено</v>
      </c>
      <c r="H107" s="22" t="str">
        <f t="shared" ca="1" si="30"/>
        <v>погашено</v>
      </c>
      <c r="I107" s="33" t="str">
        <f t="shared" ca="1" si="25"/>
        <v>погашено</v>
      </c>
      <c r="J107" s="59" t="str">
        <f t="shared" ca="1" si="26"/>
        <v>погашено</v>
      </c>
      <c r="K107" s="25"/>
      <c r="L107" s="33"/>
      <c r="M107" s="26" t="str">
        <f t="shared" ca="1" si="37"/>
        <v/>
      </c>
      <c r="N107" s="26" t="str">
        <f t="shared" ca="1" si="38"/>
        <v/>
      </c>
      <c r="O107" s="1">
        <f t="shared" ca="1" si="27"/>
        <v>0</v>
      </c>
      <c r="P107" s="1">
        <f t="shared" ca="1" si="31"/>
        <v>194</v>
      </c>
      <c r="T107" s="36" t="e">
        <f t="shared" ca="1" si="39"/>
        <v>#VALUE!</v>
      </c>
    </row>
    <row r="108" ht="15">
      <c r="A108" s="56"/>
      <c r="C108" s="49" t="str">
        <f t="shared" ca="1" si="36"/>
        <v/>
      </c>
      <c r="D108" s="30" t="str">
        <f t="shared" ca="1" si="32"/>
        <v>погашено</v>
      </c>
      <c r="E108" s="22" t="str">
        <f t="shared" ca="1" si="22"/>
        <v>погашено</v>
      </c>
      <c r="F108" s="58"/>
      <c r="G108" s="39" t="str">
        <f t="shared" ca="1" si="23"/>
        <v>погашено</v>
      </c>
      <c r="H108" s="22" t="str">
        <f t="shared" ca="1" si="30"/>
        <v>погашено</v>
      </c>
      <c r="I108" s="33" t="str">
        <f t="shared" ca="1" si="25"/>
        <v>погашено</v>
      </c>
      <c r="J108" s="59" t="str">
        <f t="shared" ca="1" si="26"/>
        <v>погашено</v>
      </c>
      <c r="K108" s="25"/>
      <c r="L108" s="33"/>
      <c r="M108" s="26" t="str">
        <f t="shared" ca="1" si="37"/>
        <v/>
      </c>
      <c r="N108" s="26" t="str">
        <f t="shared" ca="1" si="38"/>
        <v/>
      </c>
      <c r="O108" s="1">
        <f t="shared" ca="1" si="27"/>
        <v>0</v>
      </c>
      <c r="P108" s="1">
        <f t="shared" ca="1" si="31"/>
        <v>196</v>
      </c>
      <c r="T108" s="36" t="e">
        <f t="shared" ca="1" si="39"/>
        <v>#VALUE!</v>
      </c>
    </row>
    <row r="109" ht="15">
      <c r="A109" s="56"/>
      <c r="C109" s="49" t="str">
        <f t="shared" ca="1" si="36"/>
        <v/>
      </c>
      <c r="D109" s="30" t="str">
        <f t="shared" ca="1" si="32"/>
        <v>погашено</v>
      </c>
      <c r="E109" s="22" t="str">
        <f t="shared" ca="1" si="22"/>
        <v>погашено</v>
      </c>
      <c r="F109" s="58"/>
      <c r="G109" s="39" t="str">
        <f t="shared" ca="1" si="23"/>
        <v>погашено</v>
      </c>
      <c r="H109" s="22" t="str">
        <f t="shared" ca="1" si="30"/>
        <v>погашено</v>
      </c>
      <c r="I109" s="33" t="str">
        <f t="shared" ca="1" si="25"/>
        <v>погашено</v>
      </c>
      <c r="J109" s="59" t="str">
        <f t="shared" ca="1" si="26"/>
        <v>погашено</v>
      </c>
      <c r="K109" s="25"/>
      <c r="L109" s="33"/>
      <c r="M109" s="26" t="str">
        <f t="shared" ca="1" si="37"/>
        <v/>
      </c>
      <c r="N109" s="26" t="str">
        <f t="shared" ca="1" si="38"/>
        <v/>
      </c>
      <c r="O109" s="1">
        <f t="shared" ca="1" si="27"/>
        <v>0</v>
      </c>
      <c r="P109" s="1">
        <f t="shared" ca="1" si="31"/>
        <v>198</v>
      </c>
      <c r="T109" s="36" t="e">
        <f t="shared" ca="1" si="39"/>
        <v>#VALUE!</v>
      </c>
    </row>
    <row r="110" ht="15">
      <c r="A110" s="56"/>
      <c r="C110" s="49" t="str">
        <f t="shared" ca="1" si="36"/>
        <v/>
      </c>
      <c r="D110" s="30" t="str">
        <f t="shared" ca="1" si="32"/>
        <v>погашено</v>
      </c>
      <c r="E110" s="22" t="str">
        <f t="shared" ca="1" si="22"/>
        <v>погашено</v>
      </c>
      <c r="F110" s="58"/>
      <c r="G110" s="39" t="str">
        <f t="shared" ca="1" si="23"/>
        <v>погашено</v>
      </c>
      <c r="H110" s="22" t="str">
        <f t="shared" ca="1" si="30"/>
        <v>погашено</v>
      </c>
      <c r="I110" s="33" t="str">
        <f t="shared" ca="1" si="25"/>
        <v>погашено</v>
      </c>
      <c r="J110" s="59" t="str">
        <f t="shared" ca="1" si="26"/>
        <v>погашено</v>
      </c>
      <c r="K110" s="25"/>
      <c r="L110" s="33"/>
      <c r="M110" s="26" t="str">
        <f t="shared" ca="1" si="37"/>
        <v/>
      </c>
      <c r="N110" s="26" t="str">
        <f t="shared" ca="1" si="38"/>
        <v/>
      </c>
      <c r="O110" s="1">
        <f t="shared" ca="1" si="27"/>
        <v>0</v>
      </c>
      <c r="P110" s="1">
        <f t="shared" ca="1" si="31"/>
        <v>200</v>
      </c>
      <c r="T110" s="36" t="e">
        <f t="shared" ca="1" si="39"/>
        <v>#VALUE!</v>
      </c>
    </row>
    <row r="111" ht="15">
      <c r="A111" s="56"/>
      <c r="C111" s="49" t="str">
        <f t="shared" ref="C111:C125" ca="1" si="40">IF(P111&lt;=$B$5,P111,"")</f>
        <v/>
      </c>
      <c r="D111" s="30" t="str">
        <f t="shared" ref="D111:D125" ca="1" si="41">IF(C111&gt;$B$5,"погашено",IF(I110&gt;H110,K110+$B$2,IF(C111&lt;=$B$5,D110+$B$2,"")))</f>
        <v>погашено</v>
      </c>
      <c r="E111" s="22" t="str">
        <f t="shared" ref="E111:E125" ca="1" si="42">IF(C111&gt;$B$5,"погашено",E110+G110)</f>
        <v>погашено</v>
      </c>
      <c r="F111" s="58"/>
      <c r="G111" s="39" t="str">
        <f t="shared" ref="G111:G125" ca="1" si="43">IF(O111=0,"погашено",IF(L111&gt;T111,L111-H111,IF(C111=$B$5,-E111,IF(L111&gt;0,IF(L111-(-E111*$B$4*(K111-D111))&lt;0,0,L111-(-E111*$B$4*(K111-D111))),0))))</f>
        <v>погашено</v>
      </c>
      <c r="H111" s="22" t="str">
        <f t="shared" ref="H111:H125" ca="1" si="44">IF(O111=0,"погашено",ROUND(IF(G110&gt;0,-E111*$B$4*(D111-K110),-E111*$B$4*(D111-D110))+IF(L111&gt;0,-E111*$B$4*(K111-D111),0)-IF(AND(L110&gt;0,G110=0),L110,0),2))</f>
        <v>погашено</v>
      </c>
      <c r="I111" s="33" t="str">
        <f t="shared" ref="I111:I125" ca="1" si="45">IF(O111=0,"погашено",IFERROR(G111+H111,""))</f>
        <v>погашено</v>
      </c>
      <c r="J111" s="59" t="str">
        <f t="shared" ref="J111:J125" ca="1" si="46">IF(O111=0,"погашено",IFERROR(ROUNDDOWN(G111+H111,2),""))</f>
        <v>погашено</v>
      </c>
      <c r="K111" s="25"/>
      <c r="L111" s="33"/>
      <c r="M111" s="26" t="str">
        <f t="shared" ca="1" si="37"/>
        <v/>
      </c>
      <c r="N111" s="26" t="str">
        <f t="shared" ca="1" si="38"/>
        <v/>
      </c>
      <c r="O111" s="1">
        <f t="shared" ref="O111:O125" ca="1" si="47">IFERROR(ROUNDDOWN(-E111,0),0)</f>
        <v>0</v>
      </c>
      <c r="P111" s="1">
        <f t="shared" ref="P111:P125" ca="1" si="48">IF(G110&gt;0,P110+2,P110+1)</f>
        <v>202</v>
      </c>
      <c r="T111" s="36" t="e">
        <f t="shared" ca="1" si="39"/>
        <v>#VALUE!</v>
      </c>
    </row>
    <row r="112" ht="15">
      <c r="A112" s="56"/>
      <c r="C112" s="49" t="str">
        <f t="shared" ca="1" si="40"/>
        <v/>
      </c>
      <c r="D112" s="30" t="str">
        <f t="shared" ca="1" si="41"/>
        <v>погашено</v>
      </c>
      <c r="E112" s="22" t="str">
        <f t="shared" ca="1" si="42"/>
        <v>погашено</v>
      </c>
      <c r="F112" s="58"/>
      <c r="G112" s="39" t="str">
        <f t="shared" ca="1" si="43"/>
        <v>погашено</v>
      </c>
      <c r="H112" s="22" t="str">
        <f t="shared" ca="1" si="44"/>
        <v>погашено</v>
      </c>
      <c r="I112" s="33" t="str">
        <f t="shared" ca="1" si="45"/>
        <v>погашено</v>
      </c>
      <c r="J112" s="59" t="str">
        <f t="shared" ca="1" si="46"/>
        <v>погашено</v>
      </c>
      <c r="K112" s="25"/>
      <c r="L112" s="33"/>
      <c r="M112" s="26" t="str">
        <f t="shared" ca="1" si="37"/>
        <v/>
      </c>
      <c r="N112" s="26" t="str">
        <f t="shared" ca="1" si="38"/>
        <v/>
      </c>
      <c r="O112" s="1">
        <f t="shared" ca="1" si="47"/>
        <v>0</v>
      </c>
      <c r="P112" s="1">
        <f t="shared" ca="1" si="48"/>
        <v>204</v>
      </c>
      <c r="T112" s="36" t="e">
        <f t="shared" ca="1" si="39"/>
        <v>#VALUE!</v>
      </c>
    </row>
    <row r="113" ht="15">
      <c r="A113" s="56"/>
      <c r="C113" s="49" t="str">
        <f t="shared" ca="1" si="40"/>
        <v/>
      </c>
      <c r="D113" s="30" t="str">
        <f t="shared" ca="1" si="41"/>
        <v>погашено</v>
      </c>
      <c r="E113" s="22" t="str">
        <f t="shared" ca="1" si="42"/>
        <v>погашено</v>
      </c>
      <c r="F113" s="58"/>
      <c r="G113" s="39" t="str">
        <f t="shared" ca="1" si="43"/>
        <v>погашено</v>
      </c>
      <c r="H113" s="22" t="str">
        <f t="shared" ca="1" si="44"/>
        <v>погашено</v>
      </c>
      <c r="I113" s="33" t="str">
        <f t="shared" ca="1" si="45"/>
        <v>погашено</v>
      </c>
      <c r="J113" s="59" t="str">
        <f t="shared" ca="1" si="46"/>
        <v>погашено</v>
      </c>
      <c r="K113" s="25"/>
      <c r="L113" s="33"/>
      <c r="M113" s="26" t="str">
        <f t="shared" ca="1" si="37"/>
        <v/>
      </c>
      <c r="N113" s="26" t="str">
        <f t="shared" ca="1" si="38"/>
        <v/>
      </c>
      <c r="O113" s="1">
        <f t="shared" ca="1" si="47"/>
        <v>0</v>
      </c>
      <c r="P113" s="1">
        <f t="shared" ca="1" si="48"/>
        <v>206</v>
      </c>
      <c r="T113" s="36" t="e">
        <f t="shared" ca="1" si="39"/>
        <v>#VALUE!</v>
      </c>
    </row>
    <row r="114" ht="15">
      <c r="A114" s="56"/>
      <c r="C114" s="49" t="str">
        <f t="shared" ca="1" si="40"/>
        <v/>
      </c>
      <c r="D114" s="30" t="str">
        <f t="shared" ca="1" si="41"/>
        <v>погашено</v>
      </c>
      <c r="E114" s="22" t="str">
        <f t="shared" ca="1" si="42"/>
        <v>погашено</v>
      </c>
      <c r="F114" s="58"/>
      <c r="G114" s="39" t="str">
        <f t="shared" ca="1" si="43"/>
        <v>погашено</v>
      </c>
      <c r="H114" s="22" t="str">
        <f t="shared" ca="1" si="44"/>
        <v>погашено</v>
      </c>
      <c r="I114" s="33" t="str">
        <f t="shared" ca="1" si="45"/>
        <v>погашено</v>
      </c>
      <c r="J114" s="59" t="str">
        <f t="shared" ca="1" si="46"/>
        <v>погашено</v>
      </c>
      <c r="K114" s="25"/>
      <c r="L114" s="33"/>
      <c r="M114" s="26" t="str">
        <f t="shared" ca="1" si="37"/>
        <v/>
      </c>
      <c r="N114" s="26" t="str">
        <f t="shared" ca="1" si="38"/>
        <v/>
      </c>
      <c r="O114" s="1">
        <f t="shared" ca="1" si="47"/>
        <v>0</v>
      </c>
      <c r="P114" s="1">
        <f t="shared" ca="1" si="48"/>
        <v>208</v>
      </c>
      <c r="T114" s="36" t="e">
        <f t="shared" ca="1" si="39"/>
        <v>#VALUE!</v>
      </c>
    </row>
    <row r="115" ht="15">
      <c r="A115" s="56"/>
      <c r="C115" s="49" t="str">
        <f t="shared" ca="1" si="40"/>
        <v/>
      </c>
      <c r="D115" s="30" t="str">
        <f t="shared" ca="1" si="41"/>
        <v>погашено</v>
      </c>
      <c r="E115" s="22" t="str">
        <f t="shared" ca="1" si="42"/>
        <v>погашено</v>
      </c>
      <c r="F115" s="58"/>
      <c r="G115" s="39" t="str">
        <f t="shared" ca="1" si="43"/>
        <v>погашено</v>
      </c>
      <c r="H115" s="22" t="str">
        <f t="shared" ca="1" si="44"/>
        <v>погашено</v>
      </c>
      <c r="I115" s="33" t="str">
        <f t="shared" ca="1" si="45"/>
        <v>погашено</v>
      </c>
      <c r="J115" s="59" t="str">
        <f t="shared" ca="1" si="46"/>
        <v>погашено</v>
      </c>
      <c r="K115" s="25"/>
      <c r="L115" s="33"/>
      <c r="M115" s="26" t="str">
        <f t="shared" ca="1" si="37"/>
        <v/>
      </c>
      <c r="N115" s="26" t="str">
        <f t="shared" ca="1" si="38"/>
        <v/>
      </c>
      <c r="O115" s="1">
        <f t="shared" ca="1" si="47"/>
        <v>0</v>
      </c>
      <c r="P115" s="1">
        <f t="shared" ca="1" si="48"/>
        <v>210</v>
      </c>
      <c r="T115" s="36" t="e">
        <f t="shared" ca="1" si="39"/>
        <v>#VALUE!</v>
      </c>
    </row>
    <row r="116" ht="15">
      <c r="A116" s="56"/>
      <c r="C116" s="49" t="str">
        <f t="shared" ca="1" si="40"/>
        <v/>
      </c>
      <c r="D116" s="30" t="str">
        <f t="shared" ca="1" si="41"/>
        <v>погашено</v>
      </c>
      <c r="E116" s="22" t="str">
        <f t="shared" ca="1" si="42"/>
        <v>погашено</v>
      </c>
      <c r="F116" s="58"/>
      <c r="G116" s="39" t="str">
        <f t="shared" ca="1" si="43"/>
        <v>погашено</v>
      </c>
      <c r="H116" s="22" t="str">
        <f t="shared" ca="1" si="44"/>
        <v>погашено</v>
      </c>
      <c r="I116" s="33" t="str">
        <f t="shared" ca="1" si="45"/>
        <v>погашено</v>
      </c>
      <c r="J116" s="59" t="str">
        <f t="shared" ca="1" si="46"/>
        <v>погашено</v>
      </c>
      <c r="K116" s="25"/>
      <c r="L116" s="33"/>
      <c r="M116" s="26" t="str">
        <f t="shared" ca="1" si="37"/>
        <v/>
      </c>
      <c r="N116" s="26" t="str">
        <f t="shared" ca="1" si="38"/>
        <v/>
      </c>
      <c r="O116" s="1">
        <f t="shared" ca="1" si="47"/>
        <v>0</v>
      </c>
      <c r="P116" s="1">
        <f t="shared" ca="1" si="48"/>
        <v>212</v>
      </c>
      <c r="T116" s="36" t="e">
        <f t="shared" ca="1" si="39"/>
        <v>#VALUE!</v>
      </c>
    </row>
    <row r="117" ht="15">
      <c r="A117" s="56"/>
      <c r="C117" s="49" t="str">
        <f t="shared" ca="1" si="40"/>
        <v/>
      </c>
      <c r="D117" s="30" t="str">
        <f t="shared" ca="1" si="41"/>
        <v>погашено</v>
      </c>
      <c r="E117" s="22" t="str">
        <f t="shared" ca="1" si="42"/>
        <v>погашено</v>
      </c>
      <c r="F117" s="58"/>
      <c r="G117" s="39" t="str">
        <f t="shared" ca="1" si="43"/>
        <v>погашено</v>
      </c>
      <c r="H117" s="22" t="str">
        <f t="shared" ca="1" si="44"/>
        <v>погашено</v>
      </c>
      <c r="I117" s="33" t="str">
        <f t="shared" ca="1" si="45"/>
        <v>погашено</v>
      </c>
      <c r="J117" s="59" t="str">
        <f t="shared" ca="1" si="46"/>
        <v>погашено</v>
      </c>
      <c r="K117" s="25"/>
      <c r="L117" s="33"/>
      <c r="M117" s="26" t="str">
        <f t="shared" ca="1" si="37"/>
        <v/>
      </c>
      <c r="N117" s="26" t="str">
        <f t="shared" ca="1" si="38"/>
        <v/>
      </c>
      <c r="O117" s="1">
        <f t="shared" ca="1" si="47"/>
        <v>0</v>
      </c>
      <c r="P117" s="1">
        <f t="shared" ca="1" si="48"/>
        <v>214</v>
      </c>
      <c r="T117" s="36" t="e">
        <f t="shared" ca="1" si="39"/>
        <v>#VALUE!</v>
      </c>
    </row>
    <row r="118" ht="15">
      <c r="A118" s="56"/>
      <c r="C118" s="49" t="str">
        <f t="shared" ca="1" si="40"/>
        <v/>
      </c>
      <c r="D118" s="30" t="str">
        <f t="shared" ca="1" si="41"/>
        <v>погашено</v>
      </c>
      <c r="E118" s="22" t="str">
        <f t="shared" ca="1" si="42"/>
        <v>погашено</v>
      </c>
      <c r="F118" s="58"/>
      <c r="G118" s="39" t="str">
        <f t="shared" ca="1" si="43"/>
        <v>погашено</v>
      </c>
      <c r="H118" s="22" t="str">
        <f t="shared" ca="1" si="44"/>
        <v>погашено</v>
      </c>
      <c r="I118" s="33" t="str">
        <f t="shared" ca="1" si="45"/>
        <v>погашено</v>
      </c>
      <c r="J118" s="59" t="str">
        <f t="shared" ca="1" si="46"/>
        <v>погашено</v>
      </c>
      <c r="K118" s="25"/>
      <c r="L118" s="33"/>
      <c r="M118" s="26" t="str">
        <f t="shared" ca="1" si="37"/>
        <v/>
      </c>
      <c r="N118" s="26" t="str">
        <f t="shared" ca="1" si="38"/>
        <v/>
      </c>
      <c r="O118" s="1">
        <f t="shared" ca="1" si="47"/>
        <v>0</v>
      </c>
      <c r="P118" s="1">
        <f t="shared" ca="1" si="48"/>
        <v>216</v>
      </c>
      <c r="T118" s="36" t="e">
        <f t="shared" ca="1" si="39"/>
        <v>#VALUE!</v>
      </c>
    </row>
    <row r="119" ht="15">
      <c r="A119" s="56"/>
      <c r="C119" s="49" t="str">
        <f t="shared" ca="1" si="40"/>
        <v/>
      </c>
      <c r="D119" s="30" t="str">
        <f t="shared" ca="1" si="41"/>
        <v>погашено</v>
      </c>
      <c r="E119" s="22" t="str">
        <f t="shared" ca="1" si="42"/>
        <v>погашено</v>
      </c>
      <c r="F119" s="58"/>
      <c r="G119" s="39" t="str">
        <f t="shared" ca="1" si="43"/>
        <v>погашено</v>
      </c>
      <c r="H119" s="22" t="str">
        <f t="shared" ca="1" si="44"/>
        <v>погашено</v>
      </c>
      <c r="I119" s="33" t="str">
        <f t="shared" ca="1" si="45"/>
        <v>погашено</v>
      </c>
      <c r="J119" s="59" t="str">
        <f t="shared" ca="1" si="46"/>
        <v>погашено</v>
      </c>
      <c r="K119" s="25"/>
      <c r="L119" s="33"/>
      <c r="M119" s="26" t="str">
        <f t="shared" ca="1" si="37"/>
        <v/>
      </c>
      <c r="N119" s="26" t="str">
        <f t="shared" ca="1" si="38"/>
        <v/>
      </c>
      <c r="O119" s="1">
        <f t="shared" ca="1" si="47"/>
        <v>0</v>
      </c>
      <c r="P119" s="1">
        <f t="shared" ca="1" si="48"/>
        <v>218</v>
      </c>
      <c r="T119" s="36" t="e">
        <f t="shared" ca="1" si="39"/>
        <v>#VALUE!</v>
      </c>
    </row>
    <row r="120" ht="15">
      <c r="A120" s="56"/>
      <c r="C120" s="49" t="str">
        <f t="shared" ca="1" si="40"/>
        <v/>
      </c>
      <c r="D120" s="30" t="str">
        <f t="shared" ca="1" si="41"/>
        <v>погашено</v>
      </c>
      <c r="E120" s="22" t="str">
        <f t="shared" ca="1" si="42"/>
        <v>погашено</v>
      </c>
      <c r="F120" s="58"/>
      <c r="G120" s="39" t="str">
        <f t="shared" ca="1" si="43"/>
        <v>погашено</v>
      </c>
      <c r="H120" s="22" t="str">
        <f t="shared" ca="1" si="44"/>
        <v>погашено</v>
      </c>
      <c r="I120" s="33" t="str">
        <f t="shared" ca="1" si="45"/>
        <v>погашено</v>
      </c>
      <c r="J120" s="59" t="str">
        <f t="shared" ca="1" si="46"/>
        <v>погашено</v>
      </c>
      <c r="K120" s="25"/>
      <c r="L120" s="33"/>
      <c r="M120" s="26" t="str">
        <f t="shared" ca="1" si="37"/>
        <v/>
      </c>
      <c r="N120" s="26" t="str">
        <f t="shared" ca="1" si="38"/>
        <v/>
      </c>
      <c r="O120" s="1">
        <f t="shared" ca="1" si="47"/>
        <v>0</v>
      </c>
      <c r="P120" s="1">
        <f t="shared" ca="1" si="48"/>
        <v>220</v>
      </c>
      <c r="T120" s="36" t="e">
        <f t="shared" ca="1" si="39"/>
        <v>#VALUE!</v>
      </c>
    </row>
    <row r="121" ht="15">
      <c r="A121" s="56"/>
      <c r="C121" s="49" t="str">
        <f t="shared" ca="1" si="40"/>
        <v/>
      </c>
      <c r="D121" s="30" t="str">
        <f t="shared" ca="1" si="41"/>
        <v>погашено</v>
      </c>
      <c r="E121" s="22" t="str">
        <f t="shared" ca="1" si="42"/>
        <v>погашено</v>
      </c>
      <c r="F121" s="58"/>
      <c r="G121" s="39" t="str">
        <f t="shared" ca="1" si="43"/>
        <v>погашено</v>
      </c>
      <c r="H121" s="22" t="str">
        <f t="shared" ca="1" si="44"/>
        <v>погашено</v>
      </c>
      <c r="I121" s="33" t="str">
        <f t="shared" ca="1" si="45"/>
        <v>погашено</v>
      </c>
      <c r="J121" s="59" t="str">
        <f t="shared" ca="1" si="46"/>
        <v>погашено</v>
      </c>
      <c r="K121" s="25"/>
      <c r="L121" s="33"/>
      <c r="M121" s="26" t="str">
        <f t="shared" ca="1" si="37"/>
        <v/>
      </c>
      <c r="N121" s="26" t="str">
        <f t="shared" ca="1" si="38"/>
        <v/>
      </c>
      <c r="O121" s="1">
        <f t="shared" ca="1" si="47"/>
        <v>0</v>
      </c>
      <c r="P121" s="1">
        <f t="shared" ca="1" si="48"/>
        <v>222</v>
      </c>
      <c r="T121" s="36" t="e">
        <f t="shared" ca="1" si="39"/>
        <v>#VALUE!</v>
      </c>
    </row>
    <row r="122" ht="15">
      <c r="A122" s="56"/>
      <c r="C122" s="49" t="str">
        <f t="shared" ca="1" si="40"/>
        <v/>
      </c>
      <c r="D122" s="30" t="str">
        <f t="shared" ca="1" si="41"/>
        <v>погашено</v>
      </c>
      <c r="E122" s="22" t="str">
        <f t="shared" ca="1" si="42"/>
        <v>погашено</v>
      </c>
      <c r="F122" s="58"/>
      <c r="G122" s="39" t="str">
        <f t="shared" ca="1" si="43"/>
        <v>погашено</v>
      </c>
      <c r="H122" s="22" t="str">
        <f t="shared" ca="1" si="44"/>
        <v>погашено</v>
      </c>
      <c r="I122" s="33" t="str">
        <f t="shared" ca="1" si="45"/>
        <v>погашено</v>
      </c>
      <c r="J122" s="59" t="str">
        <f t="shared" ca="1" si="46"/>
        <v>погашено</v>
      </c>
      <c r="K122" s="25"/>
      <c r="L122" s="33"/>
      <c r="M122" s="26" t="str">
        <f t="shared" ca="1" si="37"/>
        <v/>
      </c>
      <c r="N122" s="26" t="str">
        <f t="shared" ca="1" si="38"/>
        <v/>
      </c>
      <c r="O122" s="1">
        <f t="shared" ca="1" si="47"/>
        <v>0</v>
      </c>
      <c r="P122" s="1">
        <f t="shared" ca="1" si="48"/>
        <v>224</v>
      </c>
      <c r="T122" s="36" t="e">
        <f t="shared" ca="1" si="39"/>
        <v>#VALUE!</v>
      </c>
    </row>
    <row r="123" ht="15">
      <c r="A123" s="56"/>
      <c r="C123" s="49" t="str">
        <f t="shared" ca="1" si="40"/>
        <v/>
      </c>
      <c r="D123" s="30" t="str">
        <f t="shared" ca="1" si="41"/>
        <v>погашено</v>
      </c>
      <c r="E123" s="22" t="str">
        <f t="shared" ca="1" si="42"/>
        <v>погашено</v>
      </c>
      <c r="F123" s="58"/>
      <c r="G123" s="39" t="str">
        <f t="shared" ca="1" si="43"/>
        <v>погашено</v>
      </c>
      <c r="H123" s="22" t="str">
        <f t="shared" ca="1" si="44"/>
        <v>погашено</v>
      </c>
      <c r="I123" s="33" t="str">
        <f t="shared" ca="1" si="45"/>
        <v>погашено</v>
      </c>
      <c r="J123" s="59" t="str">
        <f t="shared" ca="1" si="46"/>
        <v>погашено</v>
      </c>
      <c r="K123" s="25"/>
      <c r="L123" s="33"/>
      <c r="M123" s="26" t="str">
        <f t="shared" ca="1" si="37"/>
        <v/>
      </c>
      <c r="N123" s="26" t="str">
        <f t="shared" ca="1" si="38"/>
        <v/>
      </c>
      <c r="O123" s="1">
        <f t="shared" ca="1" si="47"/>
        <v>0</v>
      </c>
      <c r="P123" s="1">
        <f t="shared" ca="1" si="48"/>
        <v>226</v>
      </c>
      <c r="T123" s="36" t="e">
        <f t="shared" ca="1" si="39"/>
        <v>#VALUE!</v>
      </c>
    </row>
    <row r="124" ht="15">
      <c r="A124" s="56"/>
      <c r="C124" s="49" t="str">
        <f t="shared" ca="1" si="40"/>
        <v/>
      </c>
      <c r="D124" s="30" t="str">
        <f t="shared" ca="1" si="41"/>
        <v>погашено</v>
      </c>
      <c r="E124" s="22" t="str">
        <f t="shared" ca="1" si="42"/>
        <v>погашено</v>
      </c>
      <c r="F124" s="58"/>
      <c r="G124" s="39" t="str">
        <f t="shared" ca="1" si="43"/>
        <v>погашено</v>
      </c>
      <c r="H124" s="22" t="str">
        <f t="shared" ca="1" si="44"/>
        <v>погашено</v>
      </c>
      <c r="I124" s="33" t="str">
        <f t="shared" ca="1" si="45"/>
        <v>погашено</v>
      </c>
      <c r="J124" s="59" t="str">
        <f t="shared" ca="1" si="46"/>
        <v>погашено</v>
      </c>
      <c r="K124" s="25"/>
      <c r="L124" s="33"/>
      <c r="M124" s="26" t="str">
        <f t="shared" ca="1" si="37"/>
        <v/>
      </c>
      <c r="N124" s="26" t="str">
        <f t="shared" ca="1" si="38"/>
        <v/>
      </c>
      <c r="O124" s="1">
        <f t="shared" ca="1" si="47"/>
        <v>0</v>
      </c>
      <c r="P124" s="1">
        <f t="shared" ca="1" si="48"/>
        <v>228</v>
      </c>
      <c r="T124" s="36" t="e">
        <f t="shared" ca="1" si="39"/>
        <v>#VALUE!</v>
      </c>
    </row>
    <row r="125" ht="15">
      <c r="A125" s="56"/>
      <c r="C125" s="49" t="str">
        <f t="shared" ca="1" si="40"/>
        <v/>
      </c>
      <c r="D125" s="30" t="str">
        <f t="shared" ca="1" si="41"/>
        <v>погашено</v>
      </c>
      <c r="E125" s="22" t="str">
        <f t="shared" ca="1" si="42"/>
        <v>погашено</v>
      </c>
      <c r="F125" s="58"/>
      <c r="G125" s="39" t="str">
        <f t="shared" ca="1" si="43"/>
        <v>погашено</v>
      </c>
      <c r="H125" s="22" t="str">
        <f t="shared" ca="1" si="44"/>
        <v>погашено</v>
      </c>
      <c r="I125" s="33" t="str">
        <f t="shared" ca="1" si="45"/>
        <v>погашено</v>
      </c>
      <c r="J125" s="59" t="str">
        <f t="shared" ca="1" si="46"/>
        <v>погашено</v>
      </c>
      <c r="K125" s="25"/>
      <c r="L125" s="33"/>
      <c r="M125" s="26" t="str">
        <f t="shared" ca="1" si="37"/>
        <v/>
      </c>
      <c r="N125" s="26" t="str">
        <f t="shared" ca="1" si="38"/>
        <v/>
      </c>
      <c r="O125" s="1">
        <f t="shared" ca="1" si="47"/>
        <v>0</v>
      </c>
      <c r="P125" s="1">
        <f t="shared" ca="1" si="48"/>
        <v>230</v>
      </c>
      <c r="T125" s="36" t="e">
        <f t="shared" ca="1" si="39"/>
        <v>#VALUE!</v>
      </c>
    </row>
    <row r="126" ht="15">
      <c r="A126" s="60" t="s">
        <v>24</v>
      </c>
      <c r="B126" s="61"/>
      <c r="C126" s="62"/>
      <c r="D126" s="63">
        <f ca="1">MAX(D4:D125)</f>
        <v>46275</v>
      </c>
      <c r="E126" s="64"/>
      <c r="F126" s="64"/>
      <c r="G126" s="65">
        <f ca="1">SUM(G4:G125)</f>
        <v>25000</v>
      </c>
      <c r="H126" s="65">
        <f ca="1">SUM(H4:H125)</f>
        <v>90000</v>
      </c>
      <c r="I126" s="66">
        <f ca="1">SUM(I4:I125)</f>
        <v>90000</v>
      </c>
      <c r="J126" s="66">
        <f ca="1">SUM(J4:J125)</f>
        <v>90000</v>
      </c>
      <c r="K126" s="66"/>
      <c r="L126" s="67" t="s">
        <v>25</v>
      </c>
      <c r="M126" s="68"/>
      <c r="N126" s="69">
        <f ca="1">G126+H126</f>
        <v>115000</v>
      </c>
    </row>
    <row r="127">
      <c r="I127" s="16"/>
      <c r="J127" s="7"/>
      <c r="K127" s="7"/>
      <c r="L127" s="7"/>
      <c r="N127" s="7"/>
    </row>
    <row r="128">
      <c r="I128" s="7"/>
    </row>
  </sheetData>
  <sheetProtection algorithmName="SHA-512" hashValue="si3kDQuzaYMxRc4/P+cSiUK2EfXq4C1F5ghek8cAm0gTBKKPneCOQHYZCrcUWd+jIDrMJAF7O9POSeLEtZfM6w==" saltValue="7ccuBQkUhO3rrpY1bXY/QQ==" spinCount="100000" autoFilter="0" deleteColumns="0" deleteRows="0" formatCells="0" formatColumns="0" formatRows="0" insertColumns="0" insertHyperlinks="0" insertRows="0" objects="0" pivotTables="0" scenarios="0" selectLockedCells="0" selectUnlockedCells="0" sheet="1" sort="0"/>
  <mergeCells count="4">
    <mergeCell ref="L126:M126"/>
    <mergeCell ref="A126:C126"/>
    <mergeCell ref="A1:B1"/>
    <mergeCell ref="D1:I2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00C005A-0051-4C87-A148-008300A800FA}">
            <xm:f>$B$14="+"</xm:f>
            <x14:dxf>
              <font>
                <color theme="0"/>
              </font>
              <fill>
                <patternFill patternType="none"/>
              </fill>
            </x14:dxf>
          </x14:cfRule>
          <xm:sqref>B8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 disablePrompts="0">
        <x14:dataValidation xr:uid="{0000009C-00DA-4A88-80E0-00F5008F0037}" type="list" allowBlank="1" errorStyle="stop" imeMode="noControl" operator="between" showDropDown="0" showErrorMessage="1" showInputMessage="1">
          <x14:formula1>
            <xm:f>$O$3:$O$4</xm:f>
          </x14:formula1>
          <xm:sqref>B7</xm:sqref>
        </x14:dataValidation>
        <x14:dataValidation xr:uid="{0018003A-00B7-49CB-981A-0029008800BD}" type="whole" allowBlank="1" errorStyle="stop" imeMode="noControl" operator="between" showDropDown="0" showErrorMessage="1" showInputMessage="1">
          <x14:formula1>
            <xm:f>500</xm:f>
          </x14:formula1>
          <x14:formula2>
            <xm:f>25000</xm:f>
          </x14:formula2>
          <xm:sqref>B3</xm:sqref>
        </x14:dataValidation>
        <x14:dataValidation xr:uid="{00C9004B-007A-4BCE-B2DB-005300EA006C}" type="decimal" allowBlank="1" errorStyle="stop" imeMode="noControl" operator="equal" prompt="Этот калькулятор не считает внеочередные платежи в первом льготном периоде" promptTitle="Внимание!" showDropDown="0" showErrorMessage="1" showInputMessage="1">
          <x14:formula1>
            <xm:f>9999111888888880000</xm:f>
          </x14:formula1>
          <xm:sqref>K4:L4</xm:sqref>
        </x14:dataValidation>
        <x14:dataValidation xr:uid="{005700B5-005A-4E20-9B6D-000000CE0022}" type="decimal" allowBlank="1" error="Нельзя указывать дату не этого периода" errorStyle="stop" errorTitle="Ошибка" imeMode="noControl" operator="between" prompt="Если дата не указана, то считает что платеж внесен в дату платежа" promptTitle="Внимание!" showDropDown="0" showErrorMessage="1" showInputMessage="1">
          <x14:formula1>
            <xm:f>D5+1</xm:f>
          </x14:formula1>
          <x14:formula2>
            <xm:f>D6-1</xm:f>
          </x14:formula2>
          <xm:sqref>K5</xm:sqref>
        </x14:dataValidation>
        <x14:dataValidation xr:uid="{00420072-009D-4985-ACA0-000100AB00EA}" type="whole" allowBlank="0" error="Внеочердной платеж не может ровняться платежу по графику!" errorStyle="stop" errorTitle="Неверная сумма" imeMode="noControl" operator="notEqual" prompt="Если сумма меньше платежа по графику, то считается, что вноистся в дополнение к платежу по графику, если больше - то вместо" promptTitle="Внимание!" showDropDown="0" showErrorMessage="1" showInputMessage="1">
          <x14:formula1>
            <xm:f>T5</xm:f>
          </x14:formula1>
          <xm:sqref>L5:L125</xm:sqref>
        </x14:dataValidation>
        <x14:dataValidation xr:uid="{00BF0009-005F-4753-BFCF-0024009B0025}" type="whole" allowBlank="1" error="Нельзя указывать дату не этого периода" errorStyle="stop" errorTitle="Ошибка!" imeMode="noControl" operator="between" prompt="Если дата не указана, то считает что платеж внесен в дату платежа" promptTitle="Внимание!" showDropDown="0" showErrorMessage="1" showInputMessage="1">
          <x14:formula1>
            <xm:f>D6+1</xm:f>
          </x14:formula1>
          <x14:formula2>
            <xm:f>D7-1</xm:f>
          </x14:formula2>
          <xm:sqref>K6:K125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I21" activeCellId="0" sqref="I21"/>
    </sheetView>
  </sheetViews>
  <sheetFormatPr defaultRowHeight="14.25"/>
  <cols>
    <col customWidth="1" min="1" max="1" style="70" width="9.77734375"/>
    <col customWidth="1" min="2" max="2" style="70" width="41.6640625"/>
    <col customWidth="1" min="3" max="3" style="70" width="16.44140625"/>
    <col customWidth="1" min="4" max="4" style="70" width="20.44140625"/>
    <col customWidth="1" min="5" max="5" style="70" width="1.88671875"/>
    <col bestFit="1" customWidth="1" min="6" max="6" style="70" width="19"/>
    <col customWidth="1" min="7" max="7" style="70" width="19.33203125"/>
    <col customWidth="1" min="8" max="8" style="70" width="13.33203125"/>
    <col customWidth="1" min="9" max="10" style="70" width="10.33203125"/>
    <col customWidth="1" min="11" max="11" style="70" width="12.33203125"/>
    <col min="12" max="12" style="70" width="8.88671875"/>
    <col customWidth="1" min="13" max="13" style="70" width="11.5546875"/>
    <col customWidth="1" min="14" max="14" style="70" width="13.44140625"/>
    <col min="15" max="17" style="70" width="8.88671875"/>
    <col customWidth="1" min="18" max="18" style="70" width="10.6640625"/>
    <col customWidth="1" min="19" max="19" style="70" width="13"/>
    <col customWidth="1" min="20" max="20" style="70" width="12.6640625"/>
    <col customWidth="1" hidden="1" min="21" max="21" style="70" width="9.88671875"/>
    <col customWidth="1" hidden="1" min="22" max="22" style="70" width="11.88671875"/>
    <col customWidth="1" min="23" max="23" style="70" width="3.88671875"/>
    <col min="24" max="16384" style="70" width="8.88671875"/>
  </cols>
  <sheetData>
    <row r="2" ht="70.200000000000003" customHeight="1">
      <c r="C2" s="71" t="s">
        <v>26</v>
      </c>
      <c r="D2" s="71"/>
      <c r="E2" s="71"/>
      <c r="F2" s="71"/>
      <c r="G2" s="71"/>
      <c r="H2" s="71"/>
      <c r="I2" s="71"/>
      <c r="J2" s="71"/>
      <c r="K2" s="71"/>
      <c r="L2" s="71"/>
      <c r="M2" s="71"/>
    </row>
    <row r="3">
      <c r="C3" s="72" t="s">
        <v>27</v>
      </c>
      <c r="D3" s="72"/>
      <c r="E3" s="72"/>
      <c r="F3" s="72"/>
      <c r="G3" s="72"/>
      <c r="H3" s="72"/>
      <c r="I3" s="72"/>
      <c r="J3" s="72"/>
      <c r="K3" s="72"/>
      <c r="L3" s="72"/>
      <c r="M3" s="72"/>
    </row>
    <row r="4"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</row>
    <row r="5" ht="18" customHeight="1"/>
    <row r="6" ht="18.75">
      <c r="A6" s="73" t="s">
        <v>28</v>
      </c>
      <c r="B6" s="74"/>
      <c r="C6" s="75">
        <f ca="1">TODAY()</f>
        <v>45915</v>
      </c>
    </row>
    <row r="7" ht="18.75">
      <c r="A7" s="76" t="s">
        <v>29</v>
      </c>
      <c r="B7" s="77"/>
      <c r="C7" s="78">
        <v>25000</v>
      </c>
      <c r="F7" s="79" t="s">
        <v>30</v>
      </c>
    </row>
    <row r="8" ht="18.75">
      <c r="A8" s="76" t="s">
        <v>31</v>
      </c>
      <c r="B8" s="77"/>
      <c r="C8" s="80">
        <v>30</v>
      </c>
      <c r="F8" s="79" t="s">
        <v>32</v>
      </c>
    </row>
    <row r="9" ht="18.75">
      <c r="A9" s="81" t="s">
        <v>33</v>
      </c>
      <c r="B9" s="82"/>
      <c r="C9" s="83">
        <f>ROUNDDOWN(365/C8,0)</f>
        <v>12</v>
      </c>
      <c r="D9" s="84"/>
      <c r="E9" s="84"/>
      <c r="F9" s="84"/>
      <c r="G9" s="84"/>
    </row>
    <row r="10" ht="18.75">
      <c r="A10" s="85" t="s">
        <v>34</v>
      </c>
      <c r="B10" s="86"/>
      <c r="C10" s="87">
        <f>C9*C8</f>
        <v>360</v>
      </c>
      <c r="D10" s="84"/>
      <c r="E10" s="84"/>
      <c r="F10" s="84"/>
      <c r="G10" s="84"/>
    </row>
    <row r="11" ht="18.75">
      <c r="A11" s="88"/>
      <c r="B11" s="88"/>
      <c r="C11" s="89"/>
      <c r="D11" s="84"/>
      <c r="E11" s="84"/>
      <c r="F11" s="84"/>
      <c r="G11" s="84"/>
    </row>
    <row r="12" ht="18.75">
      <c r="A12" s="73" t="s">
        <v>35</v>
      </c>
      <c r="B12" s="74"/>
      <c r="C12" s="90">
        <f>ROUND(C13-C13*C14,4)</f>
        <v>0.01</v>
      </c>
      <c r="D12" s="84" t="s">
        <v>36</v>
      </c>
      <c r="E12" s="84"/>
      <c r="F12" s="84"/>
      <c r="G12" s="84"/>
    </row>
    <row r="13" ht="18.75">
      <c r="A13" s="81" t="s">
        <v>37</v>
      </c>
      <c r="B13" s="82"/>
      <c r="C13" s="91">
        <v>0.01</v>
      </c>
      <c r="D13" s="84" t="s">
        <v>38</v>
      </c>
      <c r="E13" s="84"/>
      <c r="F13" s="84"/>
      <c r="G13" s="84"/>
    </row>
    <row r="14" ht="18.75">
      <c r="A14" s="85" t="s">
        <v>39</v>
      </c>
      <c r="B14" s="86"/>
      <c r="C14" s="92">
        <f>IF(AND(C8&lt;=15,C7&gt;400),99%,IF(AND(C8&gt;15,C7&gt;400),0%,0%))</f>
        <v>0</v>
      </c>
      <c r="D14" s="84" t="s">
        <v>40</v>
      </c>
      <c r="E14" s="84"/>
      <c r="F14" s="84"/>
      <c r="G14" s="84"/>
    </row>
    <row r="15" ht="15">
      <c r="A15" s="93"/>
      <c r="B15" s="93"/>
      <c r="C15" s="84"/>
      <c r="D15" s="84"/>
      <c r="E15" s="84"/>
      <c r="F15" s="84"/>
      <c r="G15" s="84"/>
    </row>
    <row r="16" ht="18.75">
      <c r="A16" s="94" t="s">
        <v>41</v>
      </c>
      <c r="B16" s="95"/>
      <c r="C16" s="96" t="s">
        <v>42</v>
      </c>
      <c r="D16" s="97"/>
      <c r="E16" s="98"/>
      <c r="F16" s="99" t="s">
        <v>43</v>
      </c>
      <c r="G16" s="100"/>
    </row>
    <row r="17" ht="18.75">
      <c r="A17" s="101" t="s">
        <v>44</v>
      </c>
      <c r="B17" s="102"/>
      <c r="C17" s="103">
        <f>C12*365</f>
        <v>3.6499999999999999</v>
      </c>
      <c r="D17" s="104"/>
      <c r="E17" s="105" t="s">
        <v>45</v>
      </c>
      <c r="F17" s="106">
        <f>C13*365</f>
        <v>3.6499999999999999</v>
      </c>
      <c r="G17" s="107"/>
    </row>
    <row r="18" ht="18.75">
      <c r="A18" s="108" t="s">
        <v>46</v>
      </c>
      <c r="B18" s="109"/>
      <c r="C18" s="110">
        <f ca="1">'Графік_ Внесено 1-й платіж'!R130</f>
        <v>23.339451466840281</v>
      </c>
      <c r="D18" s="111"/>
      <c r="E18" s="112"/>
      <c r="F18" s="113">
        <f ca="1">'Графік_Не внесено 1-й платіж'!R130</f>
        <v>23.339451466840281</v>
      </c>
      <c r="G18" s="114"/>
    </row>
    <row r="19" ht="18.75">
      <c r="A19" s="108" t="s">
        <v>47</v>
      </c>
      <c r="B19" s="109"/>
      <c r="C19" s="115">
        <f ca="1">'Графік_ Внесено 1-й платіж'!F8</f>
        <v>7500</v>
      </c>
      <c r="D19" s="116"/>
      <c r="E19" s="117" t="s">
        <v>45</v>
      </c>
      <c r="F19" s="118">
        <f ca="1">'Графік_Не внесено 1-й платіж'!F8</f>
        <v>7500</v>
      </c>
      <c r="G19" s="119"/>
    </row>
    <row r="20" ht="18.75">
      <c r="A20" s="108" t="s">
        <v>48</v>
      </c>
      <c r="B20" s="109"/>
      <c r="C20" s="120">
        <f ca="1">C21-C7</f>
        <v>90000</v>
      </c>
      <c r="D20" s="121"/>
      <c r="E20" s="122"/>
      <c r="F20" s="118">
        <f ca="1">F21-C7</f>
        <v>90000</v>
      </c>
      <c r="G20" s="119"/>
    </row>
    <row r="21" ht="39" customHeight="1">
      <c r="A21" s="123" t="s">
        <v>49</v>
      </c>
      <c r="B21" s="124"/>
      <c r="C21" s="125">
        <f ca="1">'Графік_ Внесено 1-й платіж'!S130</f>
        <v>115000</v>
      </c>
      <c r="D21" s="126"/>
      <c r="E21" s="127"/>
      <c r="F21" s="128">
        <f ca="1">'Графік_Не внесено 1-й платіж'!S130</f>
        <v>115000</v>
      </c>
      <c r="G21" s="129"/>
    </row>
    <row r="22" ht="6.5999999999999996" customHeight="1"/>
    <row r="23">
      <c r="A23" s="70" t="s">
        <v>50</v>
      </c>
    </row>
  </sheetData>
  <sheetProtection algorithmName="SHA-512" hashValue="oH8wsBRzltr9zzzHha9u+xVUtku99p2YR1VeFahCGsbATM6P/YXA4hWgDyFELT5pqIX69mlgnaZkcPYY1nGWbg==" saltValue="gEc1R7BE221rqhrAA2qasg==" spinCount="100000" autoFilter="0" deleteColumns="0" deleteRows="0" formatCells="0" formatColumns="0" formatRows="0" insertColumns="0" insertHyperlinks="0" insertRows="0" objects="0" pivotTables="0" scenarios="0" selectLockedCells="0" selectUnlockedCells="0" sheet="1" sort="0"/>
  <mergeCells count="30">
    <mergeCell ref="C2:M2"/>
    <mergeCell ref="C3:M4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C16:E16"/>
    <mergeCell ref="F16:G16"/>
    <mergeCell ref="A17:B17"/>
    <mergeCell ref="C17:D17"/>
    <mergeCell ref="F17:G17"/>
    <mergeCell ref="A18:B18"/>
    <mergeCell ref="C18:D18"/>
    <mergeCell ref="F18:G18"/>
    <mergeCell ref="A19:B19"/>
    <mergeCell ref="C19:D19"/>
    <mergeCell ref="F19:G19"/>
    <mergeCell ref="A20:B20"/>
    <mergeCell ref="C20:D20"/>
    <mergeCell ref="F20:G20"/>
    <mergeCell ref="A21:B21"/>
    <mergeCell ref="C21:D21"/>
    <mergeCell ref="F21:G21"/>
  </mergeCells>
  <dataValidations count="1" disablePrompts="0" xWindow="547" yWindow="496">
    <dataValidation sqref="C8" type="list" allowBlank="1" errorStyle="stop" imeMode="noControl" operator="between" showDropDown="0" showErrorMessage="1" showInputMessage="1">
      <formula1>Калькулятор!$Q$3:$Q$28</formula1>
    </dataValidation>
  </dataValidation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  <drawing r:id="rId1"/>
  <extLst>
    <ext xmlns:x14="http://schemas.microsoft.com/office/spreadsheetml/2009/9/main" uri="{CCE6A557-97BC-4b89-ADB6-D9C93CAAB3DF}">
      <x14:dataValidations xmlns:xm="http://schemas.microsoft.com/office/excel/2006/main" count="1" disablePrompts="0" xWindow="547" yWindow="496">
        <x14:dataValidation xr:uid="{00F900E1-003D-47D6-9E35-00F2005C0049}" type="whole" allowBlank="1" errorStyle="stop" imeMode="noControl" operator="between" prompt="Сума повинна бути в діапазоні від 400 грн до 25 000 грн. включно." showDropDown="0" showErrorMessage="1" showInputMessage="1">
          <x14:formula1>
            <xm:f>400</xm:f>
          </x14:formula1>
          <x14:formula2>
            <xm:f>25000</xm:f>
          </x14:formula2>
          <xm:sqref>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F9" activeCellId="0" sqref="F9"/>
    </sheetView>
  </sheetViews>
  <sheetFormatPr defaultRowHeight="14.4"/>
  <cols>
    <col customWidth="1" min="1" max="1" style="84" width="9.77734375"/>
    <col customWidth="1" min="2" max="2" style="84" width="26.21875"/>
    <col customWidth="1" min="3" max="3" style="84" width="11.33203125"/>
    <col customWidth="1" min="4" max="4" style="84" width="20.44140625"/>
    <col bestFit="1" customWidth="1" min="5" max="5" style="84" width="19"/>
    <col customWidth="1" min="6" max="6" style="84" width="13"/>
    <col customWidth="1" min="7" max="7" style="84" width="13.33203125"/>
    <col customWidth="1" min="8" max="9" style="84" width="10.33203125"/>
    <col customWidth="1" min="10" max="10" style="84" width="12.33203125"/>
    <col min="11" max="11" style="84" width="8.88671875"/>
    <col customWidth="1" min="12" max="12" style="84" width="11.5546875"/>
    <col customWidth="1" min="13" max="13" style="84" width="13.44140625"/>
    <col min="14" max="16" style="84" width="8.88671875"/>
    <col customWidth="1" min="17" max="17" style="84" width="10.6640625"/>
    <col customWidth="1" min="18" max="18" style="84" width="13"/>
    <col customWidth="1" min="19" max="19" style="84" width="12.6640625"/>
    <col customWidth="1" hidden="1" min="20" max="20" style="84" width="9.88671875"/>
    <col customWidth="1" hidden="1" min="21" max="21" style="84" width="11.88671875"/>
    <col customWidth="1" min="22" max="22" style="84" width="3.88671875"/>
    <col min="23" max="16384" style="84" width="8.88671875"/>
  </cols>
  <sheetData>
    <row r="1" ht="15"/>
    <row r="2" ht="15" customHeight="1">
      <c r="A2" s="130" t="s">
        <v>51</v>
      </c>
      <c r="B2" s="131" t="s">
        <v>52</v>
      </c>
      <c r="C2" s="131" t="s">
        <v>53</v>
      </c>
      <c r="D2" s="132" t="s">
        <v>54</v>
      </c>
      <c r="E2" s="133" t="s">
        <v>55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  <c r="R2" s="132" t="s">
        <v>56</v>
      </c>
      <c r="S2" s="136" t="s">
        <v>57</v>
      </c>
      <c r="T2" s="137"/>
    </row>
    <row r="3" ht="41.399999999999999" customHeight="1">
      <c r="A3" s="138"/>
      <c r="B3" s="139"/>
      <c r="C3" s="139"/>
      <c r="D3" s="140"/>
      <c r="E3" s="141" t="s">
        <v>58</v>
      </c>
      <c r="F3" s="142" t="s">
        <v>59</v>
      </c>
      <c r="G3" s="143" t="s">
        <v>60</v>
      </c>
      <c r="H3" s="144"/>
      <c r="I3" s="144"/>
      <c r="J3" s="144"/>
      <c r="K3" s="144"/>
      <c r="L3" s="144"/>
      <c r="M3" s="144"/>
      <c r="N3" s="144"/>
      <c r="O3" s="144"/>
      <c r="P3" s="144"/>
      <c r="Q3" s="145"/>
      <c r="R3" s="140"/>
      <c r="S3" s="146"/>
      <c r="T3" s="137"/>
    </row>
    <row r="4" ht="41.399999999999999" customHeight="1">
      <c r="A4" s="138"/>
      <c r="B4" s="139"/>
      <c r="C4" s="139"/>
      <c r="D4" s="140"/>
      <c r="E4" s="139"/>
      <c r="F4" s="140"/>
      <c r="G4" s="142" t="s">
        <v>61</v>
      </c>
      <c r="H4" s="147"/>
      <c r="I4" s="147"/>
      <c r="J4" s="148"/>
      <c r="K4" s="143" t="s">
        <v>62</v>
      </c>
      <c r="L4" s="145"/>
      <c r="M4" s="143" t="s">
        <v>63</v>
      </c>
      <c r="N4" s="144"/>
      <c r="O4" s="144"/>
      <c r="P4" s="144"/>
      <c r="Q4" s="145"/>
      <c r="R4" s="140"/>
      <c r="S4" s="146"/>
      <c r="T4" s="137"/>
    </row>
    <row r="5" ht="55.200000000000003" customHeight="1">
      <c r="A5" s="138"/>
      <c r="B5" s="139"/>
      <c r="C5" s="139"/>
      <c r="D5" s="140"/>
      <c r="E5" s="139"/>
      <c r="F5" s="140"/>
      <c r="G5" s="130" t="s">
        <v>64</v>
      </c>
      <c r="H5" s="131" t="s">
        <v>65</v>
      </c>
      <c r="I5" s="132" t="s">
        <v>66</v>
      </c>
      <c r="J5" s="149" t="s">
        <v>67</v>
      </c>
      <c r="K5" s="148" t="s">
        <v>68</v>
      </c>
      <c r="L5" s="141" t="s">
        <v>69</v>
      </c>
      <c r="M5" s="141" t="s">
        <v>70</v>
      </c>
      <c r="N5" s="141" t="s">
        <v>71</v>
      </c>
      <c r="O5" s="141" t="s">
        <v>72</v>
      </c>
      <c r="P5" s="141" t="s">
        <v>73</v>
      </c>
      <c r="Q5" s="141" t="s">
        <v>74</v>
      </c>
      <c r="R5" s="140"/>
      <c r="S5" s="146"/>
      <c r="T5" s="137"/>
    </row>
    <row r="6" ht="17.399999999999999" customHeight="1">
      <c r="A6" s="150">
        <v>1</v>
      </c>
      <c r="B6" s="151">
        <v>2</v>
      </c>
      <c r="C6" s="152">
        <v>3</v>
      </c>
      <c r="D6" s="152">
        <v>4</v>
      </c>
      <c r="E6" s="152">
        <v>5</v>
      </c>
      <c r="F6" s="152">
        <v>6</v>
      </c>
      <c r="G6" s="151">
        <v>7</v>
      </c>
      <c r="H6" s="151">
        <v>8</v>
      </c>
      <c r="I6" s="152">
        <v>9</v>
      </c>
      <c r="J6" s="152">
        <v>10</v>
      </c>
      <c r="K6" s="152">
        <v>11</v>
      </c>
      <c r="L6" s="152">
        <v>12</v>
      </c>
      <c r="M6" s="152">
        <v>13</v>
      </c>
      <c r="N6" s="152">
        <v>14</v>
      </c>
      <c r="O6" s="152">
        <v>15</v>
      </c>
      <c r="P6" s="151">
        <v>16</v>
      </c>
      <c r="Q6" s="151">
        <v>17</v>
      </c>
      <c r="R6" s="151">
        <v>18</v>
      </c>
      <c r="S6" s="153">
        <v>19</v>
      </c>
      <c r="T6" s="154"/>
    </row>
    <row r="7" ht="15" customHeight="1">
      <c r="A7" s="155">
        <f>IF(T7&gt;(Калькулятор!$B$5+2),"Скрыть",IF(T7=Калькулятор!$B$5+2,"Усього",Калькулятор!C4))</f>
        <v>0</v>
      </c>
      <c r="B7" s="156">
        <f ca="1">IF(T7&gt;(Калькулятор!$B$5+2),"Скрыть",IF(T7=Калькулятор!$B$5+2,"Х",Калькулятор!D4))</f>
        <v>45915</v>
      </c>
      <c r="C7" s="157" t="s">
        <v>75</v>
      </c>
      <c r="D7" s="157">
        <f>IF(T7&gt;(Калькулятор!$B$5+1),"Скрыть",IF(T7=Калькулятор!$B$5+1,"!!!",-E7+J7))</f>
        <v>-25000</v>
      </c>
      <c r="E7" s="158">
        <f>Калькулятор!B3</f>
        <v>25000</v>
      </c>
      <c r="F7" s="157" t="s">
        <v>75</v>
      </c>
      <c r="G7" s="157">
        <f>IF(T7&gt;(Калькулятор!$B$5+2),"Скрыть",IF(T7=Калькулятор!$B$5+2,0,IF(T7&lt;=Калькулятор!$B$5,0,0)))</f>
        <v>0</v>
      </c>
      <c r="H7" s="157">
        <f>IF(T7&gt;(Калькулятор!$B$5+2),"Скрыть",IF(T7=Калькулятор!$B$5+2,0,IF(T7&lt;=Калькулятор!$B$5,0,0)))</f>
        <v>0</v>
      </c>
      <c r="I7" s="159">
        <f>IF(T7&gt;(Калькулятор!$B$5+2),"Скрыть",IF(T7=Калькулятор!$B$5+2,0,IF(T7&lt;=Калькулятор!$B$5,0,0)))</f>
        <v>0</v>
      </c>
      <c r="J7" s="157">
        <f>Калькулятор!H4</f>
        <v>0</v>
      </c>
      <c r="K7" s="160">
        <f>IF(T7&gt;(Калькулятор!$B$5+2),"",IF(T7=Калькулятор!$B$5+2,0,IF(T7&lt;=Калькулятор!$B$5,0,0)))</f>
        <v>0</v>
      </c>
      <c r="L7" s="157">
        <f>IF(T7&gt;(Калькулятор!$B$5+2),"",IF(T7=Калькулятор!$B$5+2,0,IF(T7&lt;=Калькулятор!$B$5,0,0)))</f>
        <v>0</v>
      </c>
      <c r="M7" s="157">
        <f>IF(T7&gt;(Калькулятор!$B$5+2),"",IF(T7=Калькулятор!$B$5+2,0,IF(T7&lt;=Калькулятор!$B$5,0,0)))</f>
        <v>0</v>
      </c>
      <c r="N7" s="157">
        <f>IF(T7&gt;(Калькулятор!$B$5+2),"",IF(T7=Калькулятор!$B$5+2,0,IF(T7&lt;=Калькулятор!$B$5,0,0)))</f>
        <v>0</v>
      </c>
      <c r="O7" s="157">
        <f>IF(T7&gt;(Калькулятор!$B$5+2),"",IF(T7=Калькулятор!$B$5+2,0,IF(T7&lt;=Калькулятор!$B$5,0,0)))</f>
        <v>0</v>
      </c>
      <c r="P7" s="157">
        <f>IF(T7&gt;(Калькулятор!$B$5+2),"",IF(T7=Калькулятор!$B$5+2,0,IF(T7&lt;=Калькулятор!$B$5,0,0)))</f>
        <v>0</v>
      </c>
      <c r="Q7" s="157">
        <f>IF(T7&gt;(Калькулятор!$B$5+2),"",IF(T7=Калькулятор!$B$5+2,0,IF(T7&lt;=Калькулятор!$B$5,0,0)))</f>
        <v>0</v>
      </c>
      <c r="R7" s="157" t="str">
        <f>IF(T7&gt;(Калькулятор!$B$5+2),"",IF(T7=Калькулятор!$B$5+2,"Ы","Х"))</f>
        <v>Х</v>
      </c>
      <c r="S7" s="161" t="str">
        <f>IF(T7&gt;(Калькулятор!$B$5+2),"",IF(T7=Калькулятор!$B$5+2,F7+E7+J7,"Х"))</f>
        <v>Х</v>
      </c>
      <c r="T7" s="162">
        <v>1</v>
      </c>
      <c r="U7" s="163">
        <f>Калькулятор!E4</f>
        <v>-25000</v>
      </c>
    </row>
    <row r="8" ht="15" customHeight="1">
      <c r="A8" s="164">
        <f>IF(T8&gt;(Калькулятор!$B$5+2),"",IF(T8=Калькулятор!$B$5+2,"Усього",Калькулятор!C5))</f>
        <v>1</v>
      </c>
      <c r="B8" s="165">
        <f ca="1">IF(T8&gt;(Калькулятор!$B$5+2),"",IF(T8=Калькулятор!$B$5+2,"Х",Калькулятор!D5))</f>
        <v>45945</v>
      </c>
      <c r="C8" s="166">
        <f ca="1">IF(T8&gt;(Калькулятор!$B$5+2),"",IF(T8=Калькулятор!$B$5+2,SUM($C7:C$8),IFERROR(B8-B7,"")))</f>
        <v>30</v>
      </c>
      <c r="D8" s="167">
        <f ca="1">IF(T8&gt;(Калькулятор!$B$5+2),"",IF(T8=Калькулятор!$B$5+2,SUM(D7),Калькулятор!I5))</f>
        <v>7500</v>
      </c>
      <c r="E8" s="167">
        <f ca="1">IF(T8&gt;(Калькулятор!$B$5+2),"Скрыть",IF(T8=Калькулятор!$B$5+2,"Х",Калькулятор!G5))</f>
        <v>0</v>
      </c>
      <c r="F8" s="167">
        <f ca="1">IF(T8&gt;(Калькулятор!$B$5+1),"Скрыть",IF(T8=Калькулятор!$B$5+1,"Х",Калькулятор!H5))</f>
        <v>7500</v>
      </c>
      <c r="G8" s="168">
        <f>IF(T8&gt;(Калькулятор!$B$5+2),"",IF(T8=Калькулятор!$B$5+2,0,IF(T8&lt;=Калькулятор!$B$5,0,0)))</f>
        <v>0</v>
      </c>
      <c r="H8" s="168">
        <f>IF(T8&gt;(Калькулятор!$B$5+2),"",IF(T8=Калькулятор!$B$5+2,0,IF(T8&lt;=Калькулятор!$B$5,0,0)))</f>
        <v>0</v>
      </c>
      <c r="I8" s="169">
        <f>IF(T8&gt;(Калькулятор!$B$5+2),"",IF(T8=Калькулятор!$B$5+2,0,IF(T8&lt;=Калькулятор!$B$5,0,0)))</f>
        <v>0</v>
      </c>
      <c r="J8" s="167">
        <f>IF(T8&gt;(Калькулятор!$B$5+2),"",IF(T8=Калькулятор!$B$5+2,SUM($J$7:J7),IF(T8&lt;=Калькулятор!$B$5,0,0)))</f>
        <v>0</v>
      </c>
      <c r="K8" s="170">
        <f>IF(T8&gt;('Калькулятор'!$B$5+2),"",IF(T8='Калькулятор'!$B$5+2,0,IF(T8&lt;='Калькулятор'!$B$5,0,0)))</f>
        <v>0</v>
      </c>
      <c r="L8" s="168">
        <f>IF(T8&gt;('Калькулятор'!$B$5+2),"",IF(T8='Калькулятор'!$B$5+2,0,IF(T8&lt;='Калькулятор'!$B$5,0,0)))</f>
        <v>0</v>
      </c>
      <c r="M8" s="168">
        <f>IF(T8&gt;('Калькулятор'!$B$5+2),"",IF(T8='Калькулятор'!$B$5+2,0,IF(T8&lt;='Калькулятор'!$B$5,0,0)))</f>
        <v>0</v>
      </c>
      <c r="N8" s="168">
        <f>IF(T8&gt;('Калькулятор'!$B$5+2),"",IF(T8='Калькулятор'!$B$5+2,0,IF(T8&lt;='Калькулятор'!$B$5,0,0)))</f>
        <v>0</v>
      </c>
      <c r="O8" s="168">
        <f>IF(T8&gt;('Калькулятор'!$B$5+2),"",IF(T8='Калькулятор'!$B$5+2,0,IF(T8&lt;='Калькулятор'!$B$5,0,0)))</f>
        <v>0</v>
      </c>
      <c r="P8" s="168">
        <f>IF(T8&gt;('Калькулятор'!$B$5+2),"",IF(T8='Калькулятор'!$B$5+2,0,IF(T8&lt;='Калькулятор'!$B$5,0,0)))</f>
        <v>0</v>
      </c>
      <c r="Q8" s="168">
        <f>IF(T8&gt;('Калькулятор'!$B$5+2),"",IF(T8='Калькулятор'!$B$5+2,0,IF(T8&lt;='Калькулятор'!$B$5,0,0)))</f>
        <v>0</v>
      </c>
      <c r="R8" s="171" t="str">
        <f>IF(T8&gt;(Калькулятор!$B$5+2),"",IF(T8=Калькулятор!$B$5+2,XIRR($D$7:D7,$B$7:B7,50),"Х"))</f>
        <v>Х</v>
      </c>
      <c r="S8" s="172" t="str">
        <f>IF(T8&gt;('Калькулятор'!$B$5+2),"",IF(T8='Калькулятор'!$B$5+2,F8+E8+J8,"Х"))</f>
        <v>Х</v>
      </c>
      <c r="T8" s="162">
        <v>2</v>
      </c>
      <c r="U8" s="163">
        <f>'Калькулятор'!E5</f>
        <v>-25000</v>
      </c>
    </row>
    <row r="9" ht="15.6">
      <c r="A9" s="164">
        <f>IF(T9&gt;('Калькулятор'!$B$5+2),"",IF(T9='Калькулятор'!$B$5+2,"Усього",'Калькулятор'!C6))</f>
        <v>2</v>
      </c>
      <c r="B9" s="165">
        <f ca="1">IF(T9&gt;('Калькулятор'!$B$5+2),"",IF(T9='Калькулятор'!$B$5+2,"Х",'Калькулятор'!D6))</f>
        <v>45975</v>
      </c>
      <c r="C9" s="166">
        <f ca="1">IF(T9&gt;(Калькулятор!$B$5+2),"",IF(T9=Калькулятор!$B$5+2,SUM($C$8:C8),IFERROR(B9-B8,"")))</f>
        <v>30</v>
      </c>
      <c r="D9" s="167">
        <f ca="1">IF(T9&gt;('Калькулятор'!$B$5+2),"",IF(T9='Калькулятор'!$B$5+2,SUM(D8),'Калькулятор'!I6))</f>
        <v>7500</v>
      </c>
      <c r="E9" s="167">
        <f ca="1">IF(T9&gt;(Калькулятор!$B$5+2),"",IF(T9=Калькулятор!$B$5+2,SUM(E8),Калькулятор!G6))</f>
        <v>0</v>
      </c>
      <c r="F9" s="167">
        <f ca="1">IF(T9&gt;(Калькулятор!$B$5+2),"",IF(T9=Калькулятор!$B$5+2,SUM($F$7:F8),Калькулятор!H6))</f>
        <v>7500</v>
      </c>
      <c r="G9" s="168">
        <f>IF(T9&gt;('Калькулятор'!$B$5+2),"",IF(T9='Калькулятор'!$B$5+2,0,IF(T9&lt;='Калькулятор'!$B$5,0,0)))</f>
        <v>0</v>
      </c>
      <c r="H9" s="168">
        <f>IF(T9&gt;('Калькулятор'!$B$5+2),"",IF(T9='Калькулятор'!$B$5+2,0,IF(T9&lt;='Калькулятор'!$B$5,0,0)))</f>
        <v>0</v>
      </c>
      <c r="I9" s="169">
        <f>IF(T9&gt;('Калькулятор'!$B$5+2),"",IF(T9='Калькулятор'!$B$5+2,0,IF(T9&lt;='Калькулятор'!$B$5,0,0)))</f>
        <v>0</v>
      </c>
      <c r="J9" s="167">
        <f>IF(T9&gt;('Калькулятор'!$B$5+2),"",IF(T9='Калькулятор'!$B$5+2,SUM($J$7:J8),IF(T9&lt;='Калькулятор'!$B$5,0,0)))</f>
        <v>0</v>
      </c>
      <c r="K9" s="170">
        <f>IF(T9&gt;('Калькулятор'!$B$5+2),"",IF(T9='Калькулятор'!$B$5+2,0,IF(T9&lt;='Калькулятор'!$B$5,0,0)))</f>
        <v>0</v>
      </c>
      <c r="L9" s="168">
        <f>IF(T9&gt;('Калькулятор'!$B$5+2),"",IF(T9='Калькулятор'!$B$5+2,0,IF(T9&lt;='Калькулятор'!$B$5,0,0)))</f>
        <v>0</v>
      </c>
      <c r="M9" s="168">
        <f>IF(T9&gt;('Калькулятор'!$B$5+2),"",IF(T9='Калькулятор'!$B$5+2,0,IF(T9&lt;='Калькулятор'!$B$5,0,0)))</f>
        <v>0</v>
      </c>
      <c r="N9" s="168">
        <f>IF(T9&gt;('Калькулятор'!$B$5+2),"",IF(T9='Калькулятор'!$B$5+2,0,IF(T9&lt;='Калькулятор'!$B$5,0,0)))</f>
        <v>0</v>
      </c>
      <c r="O9" s="168">
        <f>IF(T9&gt;('Калькулятор'!$B$5+2),"",IF(T9='Калькулятор'!$B$5+2,0,IF(T9&lt;='Калькулятор'!$B$5,0,0)))</f>
        <v>0</v>
      </c>
      <c r="P9" s="168">
        <f>IF(T9&gt;('Калькулятор'!$B$5+2),"",IF(T9='Калькулятор'!$B$5+2,0,IF(T9&lt;='Калькулятор'!$B$5,0,0)))</f>
        <v>0</v>
      </c>
      <c r="Q9" s="168">
        <f>IF(T9&gt;('Калькулятор'!$B$5+2),"",IF(T9='Калькулятор'!$B$5+2,0,IF(T9&lt;='Калькулятор'!$B$5,0,0)))</f>
        <v>0</v>
      </c>
      <c r="R9" s="171" t="str">
        <f>IF(T9&gt;('Калькулятор'!$B$5+2),"",IF(T9='Калькулятор'!$B$5+2,XIRR($D$7:D8,$B$7:B8,50),"Х"))</f>
        <v>Х</v>
      </c>
      <c r="S9" s="172" t="str">
        <f>IF(T9&gt;('Калькулятор'!$B$5+2),"",IF(T9='Калькулятор'!$B$5+2,F9+E9+J9,"Х"))</f>
        <v>Х</v>
      </c>
      <c r="T9" s="162">
        <v>3</v>
      </c>
      <c r="U9" s="163">
        <f>'Калькулятор'!E6</f>
        <v>-25000</v>
      </c>
    </row>
    <row r="10" ht="15.6">
      <c r="A10" s="164">
        <f ca="1">IF(T10&gt;(Калькулятор!$B$5+2),"",IF(T10=Калькулятор!$B$5+2,"Усього",Калькулятор!C7))</f>
        <v>3</v>
      </c>
      <c r="B10" s="165">
        <f ca="1">IF(T10&gt;(Калькулятор!$B$5+2),"",IF(T10=Калькулятор!$B$5+2,"Х",Калькулятор!D7))</f>
        <v>46005</v>
      </c>
      <c r="C10" s="166">
        <f ca="1">IF(T10&gt;(Калькулятор!$B$5+2),"",IF(T10=Калькулятор!$B$5+2,SUM($C$8:C9),IFERROR(B10-B9,"")))</f>
        <v>30</v>
      </c>
      <c r="D10" s="167">
        <f ca="1">IF(T10&gt;(Калькулятор!$B$5+2),"",IF(T10=Калькулятор!$B$5+2,SUM(D9),Калькулятор!I7))</f>
        <v>7500</v>
      </c>
      <c r="E10" s="167">
        <f ca="1">IF(T10&gt;(Калькулятор!$B$5+2),"",IF(T10=Калькулятор!$B$5+2,SUM(E9),Калькулятор!G7))</f>
        <v>0</v>
      </c>
      <c r="F10" s="167">
        <f ca="1">IF(T10&gt;(Калькулятор!$B$5+2),"",IF(T10=Калькулятор!$B$5+2,SUM($F$7:F9),Калькулятор!H7))</f>
        <v>7500</v>
      </c>
      <c r="G10" s="168">
        <f>IF(T10&gt;(Калькулятор!$B$5+2),"",IF(T10=Калькулятор!$B$5+2,0,IF(T10&lt;=Калькулятор!$B$5,0,0)))</f>
        <v>0</v>
      </c>
      <c r="H10" s="168">
        <f>IF(T10&gt;(Калькулятор!$B$5+2),"",IF(T10=Калькулятор!$B$5+2,0,IF(T10&lt;=Калькулятор!$B$5,0,0)))</f>
        <v>0</v>
      </c>
      <c r="I10" s="169">
        <f>IF(T10&gt;(Калькулятор!$B$5+2),"",IF(T10=Калькулятор!$B$5+2,0,IF(T10&lt;=Калькулятор!$B$5,0,0)))</f>
        <v>0</v>
      </c>
      <c r="J10" s="167">
        <f>IF(T10&gt;(Калькулятор!$B$5+2),"",IF(T10=Калькулятор!$B$5+2,SUM($J$7:J9),IF(T10&lt;=Калькулятор!$B$5,0,0)))</f>
        <v>0</v>
      </c>
      <c r="K10" s="170">
        <f>IF(T10&gt;(Калькулятор!$B$5+2),"",IF(T10=Калькулятор!$B$5+2,0,IF(T10&lt;=Калькулятор!$B$5,0,0)))</f>
        <v>0</v>
      </c>
      <c r="L10" s="168">
        <f>IF(T10&gt;(Калькулятор!$B$5+2),"",IF(T10=Калькулятор!$B$5+2,0,IF(T10&lt;=Калькулятор!$B$5,0,0)))</f>
        <v>0</v>
      </c>
      <c r="M10" s="168">
        <f>IF(T10&gt;(Калькулятор!$B$5+2),"",IF(T10=Калькулятор!$B$5+2,0,IF(T10&lt;=Калькулятор!$B$5,0,0)))</f>
        <v>0</v>
      </c>
      <c r="N10" s="168">
        <f>IF(T10&gt;(Калькулятор!$B$5+2),"",IF(T10=Калькулятор!$B$5+2,0,IF(T10&lt;=Калькулятор!$B$5,0,0)))</f>
        <v>0</v>
      </c>
      <c r="O10" s="168">
        <f>IF(T10&gt;(Калькулятор!$B$5+2),"",IF(T10=Калькулятор!$B$5+2,0,IF(T10&lt;=Калькулятор!$B$5,0,0)))</f>
        <v>0</v>
      </c>
      <c r="P10" s="168">
        <f>IF(T10&gt;(Калькулятор!$B$5+2),"",IF(T10=Калькулятор!$B$5+2,0,IF(T10&lt;=Калькулятор!$B$5,0,0)))</f>
        <v>0</v>
      </c>
      <c r="Q10" s="168">
        <f>IF(T10&gt;(Калькулятор!$B$5+2),"",IF(T10=Калькулятор!$B$5+2,0,IF(T10&lt;=Калькулятор!$B$5,0,0)))</f>
        <v>0</v>
      </c>
      <c r="R10" s="171" t="str">
        <f>IF(T10&gt;(Калькулятор!$B$5+2),"",IF(T10=Калькулятор!$B$5+2,XIRR($D$7:D9,$B$7:B9,50),"Х"))</f>
        <v>Х</v>
      </c>
      <c r="S10" s="172" t="str">
        <f>IF(T10&gt;(Калькулятор!$B$5+2),"",IF(T10=Калькулятор!$B$5+2,F10+E10+J10,"Х"))</f>
        <v>Х</v>
      </c>
      <c r="T10" s="162">
        <v>4</v>
      </c>
      <c r="U10" s="163">
        <f>'Калькулятор'!E7</f>
        <v>-25000</v>
      </c>
    </row>
    <row r="11" ht="16.199999999999999">
      <c r="A11" s="164">
        <f ca="1">IF(T11&gt;('Калькулятор'!$B$5+2),"",IF(T11='Калькулятор'!$B$5+2,"Усього",'Калькулятор'!C8))</f>
        <v>4</v>
      </c>
      <c r="B11" s="165">
        <f ca="1">IF(T11&gt;('Калькулятор'!$B$5+2),"",IF(T11='Калькулятор'!$B$5+2,"Х",'Калькулятор'!D8))</f>
        <v>46035</v>
      </c>
      <c r="C11" s="166">
        <f ca="1">IF(T11&gt;(Калькулятор!$B$5+2),"",IF(T11=Калькулятор!$B$5+2,SUM($C$8:C10),IFERROR(B11-B10,"")))</f>
        <v>30</v>
      </c>
      <c r="D11" s="167">
        <f ca="1">IF(T11&gt;(Калькулятор!$B$5+2),"",IF(T11=Калькулятор!$B$5+2,SUM(D10),Калькулятор!I8))</f>
        <v>7500</v>
      </c>
      <c r="E11" s="167">
        <f ca="1">IF(T11&gt;(Калькулятор!$B$5+2),"",IF(T11=Калькулятор!$B$5+2,SUM(E10),Калькулятор!G8))</f>
        <v>0</v>
      </c>
      <c r="F11" s="167">
        <f ca="1">IF(T11&gt;(Калькулятор!$B$5+2),"",IF(T11=Калькулятор!$B$5+2,SUM($F$7:F10),Калькулятор!H8))</f>
        <v>7500</v>
      </c>
      <c r="G11" s="168">
        <f>IF(T11&gt;('Калькулятор'!$B$5+2),"",IF(T11='Калькулятор'!$B$5+2,0,IF(T11&lt;='Калькулятор'!$B$5,0,0)))</f>
        <v>0</v>
      </c>
      <c r="H11" s="168">
        <f>IF(T11&gt;('Калькулятор'!$B$5+2),"",IF(T11='Калькулятор'!$B$5+2,0,IF(T11&lt;='Калькулятор'!$B$5,0,0)))</f>
        <v>0</v>
      </c>
      <c r="I11" s="169">
        <f>IF(T11&gt;('Калькулятор'!$B$5+2),"",IF(T11='Калькулятор'!$B$5+2,0,IF(T11&lt;='Калькулятор'!$B$5,0,0)))</f>
        <v>0</v>
      </c>
      <c r="J11" s="167">
        <f>IF(T11&gt;(Калькулятор!$B$5+2),"",IF(T11=Калькулятор!$B$5+2,SUM($J$7:J10),IF(T11&lt;=Калькулятор!$B$5,0,0)))</f>
        <v>0</v>
      </c>
      <c r="K11" s="170">
        <f>IF(T11&gt;('Калькулятор'!$B$5+2),"",IF(T11='Калькулятор'!$B$5+2,0,IF(T11&lt;='Калькулятор'!$B$5,0,0)))</f>
        <v>0</v>
      </c>
      <c r="L11" s="168">
        <f>IF(T11&gt;('Калькулятор'!$B$5+2),"",IF(T11='Калькулятор'!$B$5+2,0,IF(T11&lt;='Калькулятор'!$B$5,0,0)))</f>
        <v>0</v>
      </c>
      <c r="M11" s="168">
        <f>IF(T11&gt;('Калькулятор'!$B$5+2),"",IF(T11='Калькулятор'!$B$5+2,0,IF(T11&lt;='Калькулятор'!$B$5,0,0)))</f>
        <v>0</v>
      </c>
      <c r="N11" s="168">
        <f>IF(T11&gt;('Калькулятор'!$B$5+2),"",IF(T11='Калькулятор'!$B$5+2,0,IF(T11&lt;='Калькулятор'!$B$5,0,0)))</f>
        <v>0</v>
      </c>
      <c r="O11" s="168">
        <f>IF(T11&gt;('Калькулятор'!$B$5+2),"",IF(T11='Калькулятор'!$B$5+2,0,IF(T11&lt;='Калькулятор'!$B$5,0,0)))</f>
        <v>0</v>
      </c>
      <c r="P11" s="168">
        <f>IF(T11&gt;('Калькулятор'!$B$5+2),"",IF(T11='Калькулятор'!$B$5+2,0,IF(T11&lt;='Калькулятор'!$B$5,0,0)))</f>
        <v>0</v>
      </c>
      <c r="Q11" s="168">
        <f>IF(T11&gt;('Калькулятор'!$B$5+2),"",IF(T11='Калькулятор'!$B$5+2,0,IF(T11&lt;='Калькулятор'!$B$5,0,0)))</f>
        <v>0</v>
      </c>
      <c r="R11" s="171" t="str">
        <f>IF(T11&gt;(Калькулятор!$B$5+2),"",IF(T11=Калькулятор!$B$5+2,XIRR($D$7:D10,$B$7:B10,50),"Х"))</f>
        <v>Х</v>
      </c>
      <c r="S11" s="172" t="str">
        <f>IF(T11&gt;('Калькулятор'!$B$5+2),"",IF(T11='Калькулятор'!$B$5+2,F11+E11+J11,"Х"))</f>
        <v>Х</v>
      </c>
      <c r="T11" s="162">
        <v>5</v>
      </c>
      <c r="U11" s="163">
        <f>'Калькулятор'!E8</f>
        <v>-25000</v>
      </c>
    </row>
    <row r="12" ht="15.6">
      <c r="A12" s="164">
        <f ca="1">IF(T12&gt;('Калькулятор'!$B$5+2),"",IF(T12='Калькулятор'!$B$5+2,"Усього",'Калькулятор'!C9))</f>
        <v>5</v>
      </c>
      <c r="B12" s="165">
        <f ca="1">IF(T12&gt;('Калькулятор'!$B$5+2),"",IF(T12='Калькулятор'!$B$5+2,"Х",'Калькулятор'!D9))</f>
        <v>46065</v>
      </c>
      <c r="C12" s="166">
        <f ca="1">IF(T12&gt;('Калькулятор'!$B$5+2),"",IF(T12='Калькулятор'!$B$5+2,SUM($C$8:C11),IFERROR(B12-B11,"")))</f>
        <v>30</v>
      </c>
      <c r="D12" s="167">
        <f ca="1">IF(T12&gt;('Калькулятор'!$B$5+2),"",IF(T12='Калькулятор'!$B$5+2,SUM(D11),'Калькулятор'!I9))</f>
        <v>7500</v>
      </c>
      <c r="E12" s="167">
        <f ca="1">IF(T12&gt;('Калькулятор'!$B$5+2),"",IF(T12='Калькулятор'!$B$5+2,SUM(E11),'Калькулятор'!G9))</f>
        <v>0</v>
      </c>
      <c r="F12" s="167">
        <f ca="1">IF(T12&gt;('Калькулятор'!$B$5+2),"",IF(T12='Калькулятор'!$B$5+2,SUM($F$7:F11),'Калькулятор'!H9))</f>
        <v>7500</v>
      </c>
      <c r="G12" s="168">
        <f>IF(T12&gt;('Калькулятор'!$B$5+2),"",IF(T12='Калькулятор'!$B$5+2,0,IF(T12&lt;='Калькулятор'!$B$5,0,0)))</f>
        <v>0</v>
      </c>
      <c r="H12" s="168">
        <f>IF(T12&gt;('Калькулятор'!$B$5+2),"",IF(T12='Калькулятор'!$B$5+2,0,IF(T12&lt;='Калькулятор'!$B$5,0,0)))</f>
        <v>0</v>
      </c>
      <c r="I12" s="169">
        <f>IF(T12&gt;('Калькулятор'!$B$5+2),"",IF(T12='Калькулятор'!$B$5+2,0,IF(T12&lt;='Калькулятор'!$B$5,0,0)))</f>
        <v>0</v>
      </c>
      <c r="J12" s="167">
        <f>IF(T12&gt;('Калькулятор'!$B$5+2),"",IF(T12='Калькулятор'!$B$5+2,SUM($J$7:J11),IF(T12&lt;='Калькулятор'!$B$5,0,0)))</f>
        <v>0</v>
      </c>
      <c r="K12" s="170">
        <f>IF(T12&gt;('Калькулятор'!$B$5+2),"",IF(T12='Калькулятор'!$B$5+2,0,IF(T12&lt;='Калькулятор'!$B$5,0,0)))</f>
        <v>0</v>
      </c>
      <c r="L12" s="168">
        <f>IF(T12&gt;('Калькулятор'!$B$5+2),"",IF(T12='Калькулятор'!$B$5+2,0,IF(T12&lt;='Калькулятор'!$B$5,0,0)))</f>
        <v>0</v>
      </c>
      <c r="M12" s="168">
        <f>IF(T12&gt;('Калькулятор'!$B$5+2),"",IF(T12='Калькулятор'!$B$5+2,0,IF(T12&lt;='Калькулятор'!$B$5,0,0)))</f>
        <v>0</v>
      </c>
      <c r="N12" s="168">
        <f>IF(T12&gt;('Калькулятор'!$B$5+2),"",IF(T12='Калькулятор'!$B$5+2,0,IF(T12&lt;='Калькулятор'!$B$5,0,0)))</f>
        <v>0</v>
      </c>
      <c r="O12" s="168">
        <f>IF(T12&gt;('Калькулятор'!$B$5+2),"",IF(T12='Калькулятор'!$B$5+2,0,IF(T12&lt;='Калькулятор'!$B$5,0,0)))</f>
        <v>0</v>
      </c>
      <c r="P12" s="168">
        <f>IF(T12&gt;('Калькулятор'!$B$5+2),"",IF(T12='Калькулятор'!$B$5+2,0,IF(T12&lt;='Калькулятор'!$B$5,0,0)))</f>
        <v>0</v>
      </c>
      <c r="Q12" s="168">
        <f>IF(T12&gt;('Калькулятор'!$B$5+2),"",IF(T12='Калькулятор'!$B$5+2,0,IF(T12&lt;='Калькулятор'!$B$5,0,0)))</f>
        <v>0</v>
      </c>
      <c r="R12" s="171" t="str">
        <f>IF(T12&gt;('Калькулятор'!$B$5+2),"",IF(T12='Калькулятор'!$B$5+2,XIRR($D$7:D11,$B$7:B11,50),"Х"))</f>
        <v>Х</v>
      </c>
      <c r="S12" s="172" t="str">
        <f>IF(T12&gt;('Калькулятор'!$B$5+2),"",IF(T12='Калькулятор'!$B$5+2,F12+E12+J12,"Х"))</f>
        <v>Х</v>
      </c>
      <c r="T12" s="162">
        <v>6</v>
      </c>
      <c r="U12" s="163">
        <f>'Калькулятор'!E9</f>
        <v>-25000</v>
      </c>
    </row>
    <row r="13" ht="15.6">
      <c r="A13" s="164">
        <f ca="1">IF(T13&gt;(Калькулятор!$B$5+2),"",IF(T13=Калькулятор!$B$5+2,"Усього",Калькулятор!C10))</f>
        <v>6</v>
      </c>
      <c r="B13" s="165">
        <f ca="1">IF(T13&gt;(Калькулятор!$B$5+2),"",IF(T13=Калькулятор!$B$5+2,"Х",Калькулятор!D10))</f>
        <v>46095</v>
      </c>
      <c r="C13" s="166">
        <f ca="1">IF(T13&gt;('Калькулятор'!$B$5+2),"",IF(T13='Калькулятор'!$B$5+2,SUM($C$8:C12),IFERROR(B13-B12,"")))</f>
        <v>30</v>
      </c>
      <c r="D13" s="167">
        <f ca="1">IF(T13&gt;(Калькулятор!$B$5+2),"",IF(T13=Калькулятор!$B$5+2,SUM(D12),Калькулятор!I10))</f>
        <v>7500</v>
      </c>
      <c r="E13" s="167">
        <f ca="1">IF(T13&gt;(Калькулятор!$B$5+2),"",IF(T13=Калькулятор!$B$5+2,SUM(E12),Калькулятор!G10))</f>
        <v>0</v>
      </c>
      <c r="F13" s="167">
        <f ca="1">IF(T13&gt;(Калькулятор!$B$5+2),"",IF(T13=Калькулятор!$B$5+2,SUM($F$7:F12),Калькулятор!H10))</f>
        <v>7500</v>
      </c>
      <c r="G13" s="168">
        <f>IF(T13&gt;('Калькулятор'!$B$5+2),"",IF(T13='Калькулятор'!$B$5+2,0,IF(T13&lt;='Калькулятор'!$B$5,0,0)))</f>
        <v>0</v>
      </c>
      <c r="H13" s="168">
        <f>IF(T13&gt;('Калькулятор'!$B$5+2),"",IF(T13='Калькулятор'!$B$5+2,0,IF(T13&lt;='Калькулятор'!$B$5,0,0)))</f>
        <v>0</v>
      </c>
      <c r="I13" s="169">
        <f>IF(T13&gt;('Калькулятор'!$B$5+2),"",IF(T13='Калькулятор'!$B$5+2,0,IF(T13&lt;='Калькулятор'!$B$5,0,0)))</f>
        <v>0</v>
      </c>
      <c r="J13" s="167">
        <f>IF(T13&gt;('Калькулятор'!$B$5+2),"",IF(T13='Калькулятор'!$B$5+2,SUM($J$7:J12),IF(T13&lt;='Калькулятор'!$B$5,0,0)))</f>
        <v>0</v>
      </c>
      <c r="K13" s="170">
        <f>IF(T13&gt;('Калькулятор'!$B$5+2),"",IF(T13='Калькулятор'!$B$5+2,0,IF(T13&lt;='Калькулятор'!$B$5,0,0)))</f>
        <v>0</v>
      </c>
      <c r="L13" s="168">
        <f>IF(T13&gt;('Калькулятор'!$B$5+2),"",IF(T13='Калькулятор'!$B$5+2,0,IF(T13&lt;='Калькулятор'!$B$5,0,0)))</f>
        <v>0</v>
      </c>
      <c r="M13" s="168">
        <f>IF(T13&gt;('Калькулятор'!$B$5+2),"",IF(T13='Калькулятор'!$B$5+2,0,IF(T13&lt;='Калькулятор'!$B$5,0,0)))</f>
        <v>0</v>
      </c>
      <c r="N13" s="168">
        <f>IF(T13&gt;('Калькулятор'!$B$5+2),"",IF(T13='Калькулятор'!$B$5+2,0,IF(T13&lt;='Калькулятор'!$B$5,0,0)))</f>
        <v>0</v>
      </c>
      <c r="O13" s="168">
        <f>IF(T13&gt;('Калькулятор'!$B$5+2),"",IF(T13='Калькулятор'!$B$5+2,0,IF(T13&lt;='Калькулятор'!$B$5,0,0)))</f>
        <v>0</v>
      </c>
      <c r="P13" s="168">
        <f>IF(T13&gt;('Калькулятор'!$B$5+2),"",IF(T13='Калькулятор'!$B$5+2,0,IF(T13&lt;='Калькулятор'!$B$5,0,0)))</f>
        <v>0</v>
      </c>
      <c r="Q13" s="168">
        <f>IF(T13&gt;('Калькулятор'!$B$5+2),"",IF(T13='Калькулятор'!$B$5+2,0,IF(T13&lt;='Калькулятор'!$B$5,0,0)))</f>
        <v>0</v>
      </c>
      <c r="R13" s="171" t="str">
        <f>IF(T13&gt;('Калькулятор'!$B$5+2),"",IF(T13='Калькулятор'!$B$5+2,XIRR($D$7:D12,$B$7:B12,50),"Х"))</f>
        <v>Х</v>
      </c>
      <c r="S13" s="172" t="str">
        <f>IF(T13&gt;('Калькулятор'!$B$5+2),"",IF(T13='Калькулятор'!$B$5+2,F13+E13+J13,"Х"))</f>
        <v>Х</v>
      </c>
      <c r="T13" s="162">
        <v>7</v>
      </c>
      <c r="U13" s="163">
        <f ca="1">Калькулятор!E10</f>
        <v>-25000</v>
      </c>
    </row>
    <row r="14" ht="15.6">
      <c r="A14" s="164">
        <f ca="1">IF(T14&gt;('Калькулятор'!$B$5+2),"",IF(T14='Калькулятор'!$B$5+2,"Усього",'Калькулятор'!C11))</f>
        <v>7</v>
      </c>
      <c r="B14" s="165">
        <f ca="1">IF(T14&gt;('Калькулятор'!$B$5+2),"",IF(T14='Калькулятор'!$B$5+2,"Х",'Калькулятор'!D11))</f>
        <v>46125</v>
      </c>
      <c r="C14" s="166">
        <f ca="1">IF(T14&gt;('Калькулятор'!$B$5+2),"",IF(T14='Калькулятор'!$B$5+2,SUM($C$8:C13),IFERROR(B14-B13,"")))</f>
        <v>30</v>
      </c>
      <c r="D14" s="167">
        <f ca="1">IF(T14&gt;('Калькулятор'!$B$5+2),"",IF(T14='Калькулятор'!$B$5+2,SUM(D13),'Калькулятор'!I11))</f>
        <v>7500</v>
      </c>
      <c r="E14" s="167">
        <f ca="1">IF(T14&gt;('Калькулятор'!$B$5+2),"",IF(T14='Калькулятор'!$B$5+2,SUM(E13),'Калькулятор'!G11))</f>
        <v>0</v>
      </c>
      <c r="F14" s="167">
        <f ca="1">IF(T14&gt;('Калькулятор'!$B$5+2),"",IF(T14='Калькулятор'!$B$5+2,SUM($F$7:F13),'Калькулятор'!H11))</f>
        <v>7500</v>
      </c>
      <c r="G14" s="168">
        <f>IF(T14&gt;('Калькулятор'!$B$5+2),"",IF(T14='Калькулятор'!$B$5+2,0,IF(T14&lt;='Калькулятор'!$B$5,0,0)))</f>
        <v>0</v>
      </c>
      <c r="H14" s="168">
        <f>IF(T14&gt;('Калькулятор'!$B$5+2),"",IF(T14='Калькулятор'!$B$5+2,0,IF(T14&lt;='Калькулятор'!$B$5,0,0)))</f>
        <v>0</v>
      </c>
      <c r="I14" s="169">
        <f>IF(T14&gt;('Калькулятор'!$B$5+2),"",IF(T14='Калькулятор'!$B$5+2,0,IF(T14&lt;='Калькулятор'!$B$5,0,0)))</f>
        <v>0</v>
      </c>
      <c r="J14" s="167">
        <f>IF(T14&gt;('Калькулятор'!$B$5+2),"",IF(T14='Калькулятор'!$B$5+2,SUM($J$7:J13),IF(T14&lt;='Калькулятор'!$B$5,0,0)))</f>
        <v>0</v>
      </c>
      <c r="K14" s="170">
        <f>IF(T14&gt;('Калькулятор'!$B$5+2),"",IF(T14='Калькулятор'!$B$5+2,0,IF(T14&lt;='Калькулятор'!$B$5,0,0)))</f>
        <v>0</v>
      </c>
      <c r="L14" s="168">
        <f>IF(T14&gt;('Калькулятор'!$B$5+2),"",IF(T14='Калькулятор'!$B$5+2,0,IF(T14&lt;='Калькулятор'!$B$5,0,0)))</f>
        <v>0</v>
      </c>
      <c r="M14" s="168">
        <f>IF(T14&gt;('Калькулятор'!$B$5+2),"",IF(T14='Калькулятор'!$B$5+2,0,IF(T14&lt;='Калькулятор'!$B$5,0,0)))</f>
        <v>0</v>
      </c>
      <c r="N14" s="168">
        <f>IF(T14&gt;('Калькулятор'!$B$5+2),"",IF(T14='Калькулятор'!$B$5+2,0,IF(T14&lt;='Калькулятор'!$B$5,0,0)))</f>
        <v>0</v>
      </c>
      <c r="O14" s="168">
        <f>IF(T14&gt;('Калькулятор'!$B$5+2),"",IF(T14='Калькулятор'!$B$5+2,0,IF(T14&lt;='Калькулятор'!$B$5,0,0)))</f>
        <v>0</v>
      </c>
      <c r="P14" s="168">
        <f>IF(T14&gt;('Калькулятор'!$B$5+2),"",IF(T14='Калькулятор'!$B$5+2,0,IF(T14&lt;='Калькулятор'!$B$5,0,0)))</f>
        <v>0</v>
      </c>
      <c r="Q14" s="168">
        <f>IF(T14&gt;('Калькулятор'!$B$5+2),"",IF(T14='Калькулятор'!$B$5+2,0,IF(T14&lt;='Калькулятор'!$B$5,0,0)))</f>
        <v>0</v>
      </c>
      <c r="R14" s="171" t="str">
        <f>IF(T14&gt;('Калькулятор'!$B$5+2),"",IF(T14='Калькулятор'!$B$5+2,XIRR($D$7:D13,$B$7:B13,50),"Х"))</f>
        <v>Х</v>
      </c>
      <c r="S14" s="172" t="str">
        <f>IF(T14&gt;('Калькулятор'!$B$5+2),"",IF(T14='Калькулятор'!$B$5+2,F14+E14+J14,"Х"))</f>
        <v>Х</v>
      </c>
      <c r="T14" s="162">
        <v>8</v>
      </c>
      <c r="U14" s="163">
        <f ca="1">'Калькулятор'!E11</f>
        <v>-25000</v>
      </c>
    </row>
    <row r="15" ht="15.6">
      <c r="A15" s="164">
        <f ca="1">IF(T15&gt;('Калькулятор'!$B$5+2),"",IF(T15='Калькулятор'!$B$5+2,"Усього",'Калькулятор'!C12))</f>
        <v>8</v>
      </c>
      <c r="B15" s="165">
        <f ca="1">IF(T15&gt;('Калькулятор'!$B$5+2),"",IF(T15='Калькулятор'!$B$5+2,"Х",'Калькулятор'!D12))</f>
        <v>46155</v>
      </c>
      <c r="C15" s="166">
        <f ca="1">IF(T15&gt;('Калькулятор'!$B$5+2),"",IF(T15='Калькулятор'!$B$5+2,SUM($C$8:C14),IFERROR(B15-B14,"")))</f>
        <v>30</v>
      </c>
      <c r="D15" s="167">
        <f ca="1">IF(T15&gt;('Калькулятор'!$B$5+2),"",IF(T15='Калькулятор'!$B$5+2,SUM(D14),'Калькулятор'!I12))</f>
        <v>7500</v>
      </c>
      <c r="E15" s="167">
        <f ca="1">IF(T15&gt;('Калькулятор'!$B$5+2),"",IF(T15='Калькулятор'!$B$5+2,SUM(E14),'Калькулятор'!G12))</f>
        <v>0</v>
      </c>
      <c r="F15" s="167">
        <f ca="1">IF(T15&gt;('Калькулятор'!$B$5+2),"",IF(T15='Калькулятор'!$B$5+2,SUM($F$7:F14),'Калькулятор'!H12))</f>
        <v>7500</v>
      </c>
      <c r="G15" s="168">
        <f>IF(T15&gt;('Калькулятор'!$B$5+2),"",IF(T15='Калькулятор'!$B$5+2,0,IF(T15&lt;='Калькулятор'!$B$5,0,0)))</f>
        <v>0</v>
      </c>
      <c r="H15" s="168">
        <f>IF(T15&gt;('Калькулятор'!$B$5+2),"",IF(T15='Калькулятор'!$B$5+2,0,IF(T15&lt;='Калькулятор'!$B$5,0,0)))</f>
        <v>0</v>
      </c>
      <c r="I15" s="169">
        <f>IF(T15&gt;('Калькулятор'!$B$5+2),"",IF(T15='Калькулятор'!$B$5+2,0,IF(T15&lt;='Калькулятор'!$B$5,0,0)))</f>
        <v>0</v>
      </c>
      <c r="J15" s="167">
        <f>IF(T15&gt;('Калькулятор'!$B$5+2),"",IF(T15='Калькулятор'!$B$5+2,SUM($J$7:J14),IF(T15&lt;='Калькулятор'!$B$5,0,0)))</f>
        <v>0</v>
      </c>
      <c r="K15" s="170">
        <f>IF(T15&gt;('Калькулятор'!$B$5+2),"",IF(T15='Калькулятор'!$B$5+2,0,IF(T15&lt;='Калькулятор'!$B$5,0,0)))</f>
        <v>0</v>
      </c>
      <c r="L15" s="168">
        <f>IF(T15&gt;('Калькулятор'!$B$5+2),"",IF(T15='Калькулятор'!$B$5+2,0,IF(T15&lt;='Калькулятор'!$B$5,0,0)))</f>
        <v>0</v>
      </c>
      <c r="M15" s="168">
        <f>IF(T15&gt;('Калькулятор'!$B$5+2),"",IF(T15='Калькулятор'!$B$5+2,0,IF(T15&lt;='Калькулятор'!$B$5,0,0)))</f>
        <v>0</v>
      </c>
      <c r="N15" s="168">
        <f>IF(T15&gt;('Калькулятор'!$B$5+2),"",IF(T15='Калькулятор'!$B$5+2,0,IF(T15&lt;='Калькулятор'!$B$5,0,0)))</f>
        <v>0</v>
      </c>
      <c r="O15" s="168">
        <f>IF(T15&gt;('Калькулятор'!$B$5+2),"",IF(T15='Калькулятор'!$B$5+2,0,IF(T15&lt;='Калькулятор'!$B$5,0,0)))</f>
        <v>0</v>
      </c>
      <c r="P15" s="168">
        <f>IF(T15&gt;('Калькулятор'!$B$5+2),"",IF(T15='Калькулятор'!$B$5+2,0,IF(T15&lt;='Калькулятор'!$B$5,0,0)))</f>
        <v>0</v>
      </c>
      <c r="Q15" s="168">
        <f>IF(T15&gt;('Калькулятор'!$B$5+2),"",IF(T15='Калькулятор'!$B$5+2,0,IF(T15&lt;='Калькулятор'!$B$5,0,0)))</f>
        <v>0</v>
      </c>
      <c r="R15" s="171" t="str">
        <f>IF(T15&gt;('Калькулятор'!$B$5+2),"",IF(T15='Калькулятор'!$B$5+2,XIRR($D$7:D14,$B$7:B14,50),"Х"))</f>
        <v>Х</v>
      </c>
      <c r="S15" s="172" t="str">
        <f>IF(T15&gt;('Калькулятор'!$B$5+2),"",IF(T15='Калькулятор'!$B$5+2,F15+E15+J15,"Х"))</f>
        <v>Х</v>
      </c>
      <c r="T15" s="162">
        <v>9</v>
      </c>
      <c r="U15" s="163">
        <f ca="1">'Калькулятор'!E12</f>
        <v>-25000</v>
      </c>
    </row>
    <row r="16" ht="15.6">
      <c r="A16" s="164">
        <f ca="1">IF(T16&gt;('Калькулятор'!$B$5+2),"",IF(T16='Калькулятор'!$B$5+2,"Усього",'Калькулятор'!C13))</f>
        <v>9</v>
      </c>
      <c r="B16" s="165">
        <f ca="1">IF(T16&gt;('Калькулятор'!$B$5+2),"",IF(T16='Калькулятор'!$B$5+2,"Х",'Калькулятор'!D13))</f>
        <v>46185</v>
      </c>
      <c r="C16" s="166">
        <f ca="1">IF(T16&gt;('Калькулятор'!$B$5+2),"",IF(T16='Калькулятор'!$B$5+2,SUM($C$8:C15),IFERROR(B16-B15,"")))</f>
        <v>30</v>
      </c>
      <c r="D16" s="167">
        <f ca="1">IF(T16&gt;('Калькулятор'!$B$5+2),"",IF(T16='Калькулятор'!$B$5+2,SUM(D15),'Калькулятор'!I13))</f>
        <v>7500</v>
      </c>
      <c r="E16" s="167">
        <f ca="1">IF(T16&gt;('Калькулятор'!$B$5+2),"",IF(T16='Калькулятор'!$B$5+2,SUM(E15),'Калькулятор'!G13))</f>
        <v>0</v>
      </c>
      <c r="F16" s="167">
        <f ca="1">IF(T16&gt;('Калькулятор'!$B$5+2),"",IF(T16='Калькулятор'!$B$5+2,SUM($F$7:F15),'Калькулятор'!H13))</f>
        <v>7500</v>
      </c>
      <c r="G16" s="168">
        <f>IF(T16&gt;('Калькулятор'!$B$5+2),"",IF(T16='Калькулятор'!$B$5+2,0,IF(T16&lt;='Калькулятор'!$B$5,0,0)))</f>
        <v>0</v>
      </c>
      <c r="H16" s="168">
        <f>IF(T16&gt;('Калькулятор'!$B$5+2),"",IF(T16='Калькулятор'!$B$5+2,0,IF(T16&lt;='Калькулятор'!$B$5,0,0)))</f>
        <v>0</v>
      </c>
      <c r="I16" s="169">
        <f>IF(T16&gt;('Калькулятор'!$B$5+2),"",IF(T16='Калькулятор'!$B$5+2,0,IF(T16&lt;='Калькулятор'!$B$5,0,0)))</f>
        <v>0</v>
      </c>
      <c r="J16" s="167">
        <f>IF(T16&gt;('Калькулятор'!$B$5+2),"",IF(T16='Калькулятор'!$B$5+2,SUM($J$7:J15),IF(T16&lt;='Калькулятор'!$B$5,0,0)))</f>
        <v>0</v>
      </c>
      <c r="K16" s="170">
        <f>IF(T16&gt;('Калькулятор'!$B$5+2),"",IF(T16='Калькулятор'!$B$5+2,0,IF(T16&lt;='Калькулятор'!$B$5,0,0)))</f>
        <v>0</v>
      </c>
      <c r="L16" s="168">
        <f>IF(T16&gt;('Калькулятор'!$B$5+2),"",IF(T16='Калькулятор'!$B$5+2,0,IF(T16&lt;='Калькулятор'!$B$5,0,0)))</f>
        <v>0</v>
      </c>
      <c r="M16" s="168">
        <f>IF(T16&gt;('Калькулятор'!$B$5+2),"",IF(T16='Калькулятор'!$B$5+2,0,IF(T16&lt;='Калькулятор'!$B$5,0,0)))</f>
        <v>0</v>
      </c>
      <c r="N16" s="168">
        <f>IF(T16&gt;('Калькулятор'!$B$5+2),"",IF(T16='Калькулятор'!$B$5+2,0,IF(T16&lt;='Калькулятор'!$B$5,0,0)))</f>
        <v>0</v>
      </c>
      <c r="O16" s="168">
        <f>IF(T16&gt;('Калькулятор'!$B$5+2),"",IF(T16='Калькулятор'!$B$5+2,0,IF(T16&lt;='Калькулятор'!$B$5,0,0)))</f>
        <v>0</v>
      </c>
      <c r="P16" s="168">
        <f>IF(T16&gt;('Калькулятор'!$B$5+2),"",IF(T16='Калькулятор'!$B$5+2,0,IF(T16&lt;='Калькулятор'!$B$5,0,0)))</f>
        <v>0</v>
      </c>
      <c r="Q16" s="168">
        <f>IF(T16&gt;('Калькулятор'!$B$5+2),"",IF(T16='Калькулятор'!$B$5+2,0,IF(T16&lt;='Калькулятор'!$B$5,0,0)))</f>
        <v>0</v>
      </c>
      <c r="R16" s="171" t="str">
        <f>IF(T16&gt;('Калькулятор'!$B$5+2),"",IF(T16='Калькулятор'!$B$5+2,XIRR($D$7:D15,$B$7:B15,50),"Х"))</f>
        <v>Х</v>
      </c>
      <c r="S16" s="172" t="str">
        <f>IF(T16&gt;('Калькулятор'!$B$5+2),"",IF(T16='Калькулятор'!$B$5+2,F16+E16+J16,"Х"))</f>
        <v>Х</v>
      </c>
      <c r="T16" s="162">
        <v>10</v>
      </c>
      <c r="U16" s="163">
        <f ca="1">'Калькулятор'!E13</f>
        <v>-25000</v>
      </c>
    </row>
    <row r="17" ht="15.6">
      <c r="A17" s="164">
        <f ca="1">IF(T17&gt;('Калькулятор'!$B$5+2),"",IF(T17='Калькулятор'!$B$5+2,"Усього",'Калькулятор'!C14))</f>
        <v>10</v>
      </c>
      <c r="B17" s="165">
        <f ca="1">IF(T17&gt;('Калькулятор'!$B$5+2),"",IF(T17='Калькулятор'!$B$5+2,"Х",'Калькулятор'!D14))</f>
        <v>46215</v>
      </c>
      <c r="C17" s="166">
        <f ca="1">IF(T17&gt;('Калькулятор'!$B$5+2),"",IF(T17='Калькулятор'!$B$5+2,SUM($C$8:C16),IFERROR(B17-B16,"")))</f>
        <v>30</v>
      </c>
      <c r="D17" s="167">
        <f ca="1">IF(T17&gt;('Калькулятор'!$B$5+2),"",IF(T17='Калькулятор'!$B$5+2,SUM(D16),'Калькулятор'!I14))</f>
        <v>7500</v>
      </c>
      <c r="E17" s="167">
        <f ca="1">IF(T17&gt;('Калькулятор'!$B$5+2),"",IF(T17='Калькулятор'!$B$5+2,SUM(E16),'Калькулятор'!G14))</f>
        <v>0</v>
      </c>
      <c r="F17" s="167">
        <f ca="1">IF(T17&gt;('Калькулятор'!$B$5+2),"",IF(T17='Калькулятор'!$B$5+2,SUM($F$7:F16),'Калькулятор'!H14))</f>
        <v>7500</v>
      </c>
      <c r="G17" s="168">
        <f>IF(T17&gt;('Калькулятор'!$B$5+2),"",IF(T17='Калькулятор'!$B$5+2,0,IF(T17&lt;='Калькулятор'!$B$5,0,0)))</f>
        <v>0</v>
      </c>
      <c r="H17" s="168">
        <f>IF(T17&gt;('Калькулятор'!$B$5+2),"",IF(T17='Калькулятор'!$B$5+2,0,IF(T17&lt;='Калькулятор'!$B$5,0,0)))</f>
        <v>0</v>
      </c>
      <c r="I17" s="169">
        <f>IF(T17&gt;('Калькулятор'!$B$5+2),"",IF(T17='Калькулятор'!$B$5+2,0,IF(T17&lt;='Калькулятор'!$B$5,0,0)))</f>
        <v>0</v>
      </c>
      <c r="J17" s="167">
        <f>IF(T17&gt;('Калькулятор'!$B$5+2),"",IF(T17='Калькулятор'!$B$5+2,SUM($J$7:J16),IF(T17&lt;='Калькулятор'!$B$5,0,0)))</f>
        <v>0</v>
      </c>
      <c r="K17" s="170">
        <f>IF(T17&gt;('Калькулятор'!$B$5+2),"",IF(T17='Калькулятор'!$B$5+2,0,IF(T17&lt;='Калькулятор'!$B$5,0,0)))</f>
        <v>0</v>
      </c>
      <c r="L17" s="168">
        <f>IF(T17&gt;('Калькулятор'!$B$5+2),"",IF(T17='Калькулятор'!$B$5+2,0,IF(T17&lt;='Калькулятор'!$B$5,0,0)))</f>
        <v>0</v>
      </c>
      <c r="M17" s="168">
        <f>IF(T17&gt;('Калькулятор'!$B$5+2),"",IF(T17='Калькулятор'!$B$5+2,0,IF(T17&lt;='Калькулятор'!$B$5,0,0)))</f>
        <v>0</v>
      </c>
      <c r="N17" s="168">
        <f>IF(T17&gt;('Калькулятор'!$B$5+2),"",IF(T17='Калькулятор'!$B$5+2,0,IF(T17&lt;='Калькулятор'!$B$5,0,0)))</f>
        <v>0</v>
      </c>
      <c r="O17" s="168">
        <f>IF(T17&gt;('Калькулятор'!$B$5+2),"",IF(T17='Калькулятор'!$B$5+2,0,IF(T17&lt;='Калькулятор'!$B$5,0,0)))</f>
        <v>0</v>
      </c>
      <c r="P17" s="168">
        <f>IF(T17&gt;('Калькулятор'!$B$5+2),"",IF(T17='Калькулятор'!$B$5+2,0,IF(T17&lt;='Калькулятор'!$B$5,0,0)))</f>
        <v>0</v>
      </c>
      <c r="Q17" s="168">
        <f>IF(T17&gt;('Калькулятор'!$B$5+2),"",IF(T17='Калькулятор'!$B$5+2,0,IF(T17&lt;='Калькулятор'!$B$5,0,0)))</f>
        <v>0</v>
      </c>
      <c r="R17" s="171" t="str">
        <f>IF(T17&gt;('Калькулятор'!$B$5+2),"",IF(T17='Калькулятор'!$B$5+2,XIRR($D$7:D16,$B$7:B16,50),"Х"))</f>
        <v>Х</v>
      </c>
      <c r="S17" s="172" t="str">
        <f>IF(T17&gt;('Калькулятор'!$B$5+2),"",IF(T17='Калькулятор'!$B$5+2,F17+E17+J17,"Х"))</f>
        <v>Х</v>
      </c>
      <c r="T17" s="162">
        <v>11</v>
      </c>
      <c r="U17" s="163">
        <f ca="1">'Калькулятор'!E14</f>
        <v>-25000</v>
      </c>
    </row>
    <row r="18" ht="15.6">
      <c r="A18" s="164">
        <f ca="1">IF(T18&gt;('Калькулятор'!$B$5+2),"",IF(T18='Калькулятор'!$B$5+2,"Усього",'Калькулятор'!C15))</f>
        <v>11</v>
      </c>
      <c r="B18" s="165">
        <f ca="1">IF(T18&gt;('Калькулятор'!$B$5+2),"",IF(T18='Калькулятор'!$B$5+2,"Х",'Калькулятор'!D15))</f>
        <v>46245</v>
      </c>
      <c r="C18" s="166">
        <f ca="1">IF(T18&gt;('Калькулятор'!$B$5+2),"",IF(T18='Калькулятор'!$B$5+2,SUM($C$8:C17),IFERROR(B18-B17,"")))</f>
        <v>30</v>
      </c>
      <c r="D18" s="167">
        <f ca="1">IF(T18&gt;('Калькулятор'!$B$5+2),"",IF(T18='Калькулятор'!$B$5+2,SUM(D17),'Калькулятор'!I15))</f>
        <v>7500</v>
      </c>
      <c r="E18" s="167">
        <f ca="1">IF(T18&gt;('Калькулятор'!$B$5+2),"",IF(T18='Калькулятор'!$B$5+2,SUM(E17),'Калькулятор'!G15))</f>
        <v>0</v>
      </c>
      <c r="F18" s="167">
        <f ca="1">IF(T18&gt;('Калькулятор'!$B$5+2),"",IF(T18='Калькулятор'!$B$5+2,SUM($F$7:F17),'Калькулятор'!H15))</f>
        <v>7500</v>
      </c>
      <c r="G18" s="168">
        <f>IF(T18&gt;('Калькулятор'!$B$5+2),"",IF(T18='Калькулятор'!$B$5+2,0,IF(T18&lt;='Калькулятор'!$B$5,0,0)))</f>
        <v>0</v>
      </c>
      <c r="H18" s="168">
        <f>IF(T18&gt;('Калькулятор'!$B$5+2),"",IF(T18='Калькулятор'!$B$5+2,0,IF(T18&lt;='Калькулятор'!$B$5,0,0)))</f>
        <v>0</v>
      </c>
      <c r="I18" s="169">
        <f>IF(T18&gt;('Калькулятор'!$B$5+2),"",IF(T18='Калькулятор'!$B$5+2,0,IF(T18&lt;='Калькулятор'!$B$5,0,0)))</f>
        <v>0</v>
      </c>
      <c r="J18" s="167">
        <f>IF(T18&gt;('Калькулятор'!$B$5+2),"",IF(T18='Калькулятор'!$B$5+2,SUM($J$7:J17),IF(T18&lt;='Калькулятор'!$B$5,0,0)))</f>
        <v>0</v>
      </c>
      <c r="K18" s="170">
        <f>IF(T18&gt;('Калькулятор'!$B$5+2),"",IF(T18='Калькулятор'!$B$5+2,0,IF(T18&lt;='Калькулятор'!$B$5,0,0)))</f>
        <v>0</v>
      </c>
      <c r="L18" s="168">
        <f>IF(T18&gt;('Калькулятор'!$B$5+2),"",IF(T18='Калькулятор'!$B$5+2,0,IF(T18&lt;='Калькулятор'!$B$5,0,0)))</f>
        <v>0</v>
      </c>
      <c r="M18" s="168">
        <f>IF(T18&gt;('Калькулятор'!$B$5+2),"",IF(T18='Калькулятор'!$B$5+2,0,IF(T18&lt;='Калькулятор'!$B$5,0,0)))</f>
        <v>0</v>
      </c>
      <c r="N18" s="168">
        <f>IF(T18&gt;('Калькулятор'!$B$5+2),"",IF(T18='Калькулятор'!$B$5+2,0,IF(T18&lt;='Калькулятор'!$B$5,0,0)))</f>
        <v>0</v>
      </c>
      <c r="O18" s="168">
        <f>IF(T18&gt;('Калькулятор'!$B$5+2),"",IF(T18='Калькулятор'!$B$5+2,0,IF(T18&lt;='Калькулятор'!$B$5,0,0)))</f>
        <v>0</v>
      </c>
      <c r="P18" s="168">
        <f>IF(T18&gt;('Калькулятор'!$B$5+2),"",IF(T18='Калькулятор'!$B$5+2,0,IF(T18&lt;='Калькулятор'!$B$5,0,0)))</f>
        <v>0</v>
      </c>
      <c r="Q18" s="168">
        <f>IF(T18&gt;('Калькулятор'!$B$5+2),"",IF(T18='Калькулятор'!$B$5+2,0,IF(T18&lt;='Калькулятор'!$B$5,0,0)))</f>
        <v>0</v>
      </c>
      <c r="R18" s="171" t="str">
        <f>IF(T18&gt;('Калькулятор'!$B$5+2),"",IF(T18='Калькулятор'!$B$5+2,XIRR($D$7:D17,$B$7:B17,50),"Х"))</f>
        <v>Х</v>
      </c>
      <c r="S18" s="172" t="str">
        <f>IF(T18&gt;('Калькулятор'!$B$5+2),"",IF(T18='Калькулятор'!$B$5+2,F18+E18+J18,"Х"))</f>
        <v>Х</v>
      </c>
      <c r="T18" s="162">
        <v>12</v>
      </c>
      <c r="U18" s="163">
        <f ca="1">'Калькулятор'!E15</f>
        <v>-25000</v>
      </c>
    </row>
    <row r="19" ht="15.6">
      <c r="A19" s="164">
        <f ca="1">IF(T19&gt;('Калькулятор'!$B$5+2),"",IF(T19='Калькулятор'!$B$5+2,"Усього",'Калькулятор'!C16))</f>
        <v>12</v>
      </c>
      <c r="B19" s="165">
        <f ca="1">IF(T19&gt;('Калькулятор'!$B$5+2),"",IF(T19='Калькулятор'!$B$5+2,"Х",'Калькулятор'!D16))</f>
        <v>46275</v>
      </c>
      <c r="C19" s="166">
        <f ca="1">IF(T19&gt;('Калькулятор'!$B$5+2),"",IF(T19='Калькулятор'!$B$5+2,SUM($C$8:C18),IFERROR(B19-B18,"")))</f>
        <v>30</v>
      </c>
      <c r="D19" s="167">
        <f ca="1">IF(T19&gt;('Калькулятор'!$B$5+2),"",IF(T19='Калькулятор'!$B$5+2,SUM(D18),'Калькулятор'!I16))</f>
        <v>32500</v>
      </c>
      <c r="E19" s="167">
        <f ca="1">IF(T19&gt;('Калькулятор'!$B$5+2),"",IF(T19='Калькулятор'!$B$5+2,SUM(E18),'Калькулятор'!G16))</f>
        <v>25000</v>
      </c>
      <c r="F19" s="167">
        <f ca="1">IF(T19&gt;('Калькулятор'!$B$5+2),"",IF(T19='Калькулятор'!$B$5+2,SUM($F$7:F18),'Калькулятор'!H16))</f>
        <v>7500</v>
      </c>
      <c r="G19" s="168">
        <f>IF(T19&gt;('Калькулятор'!$B$5+2),"",IF(T19='Калькулятор'!$B$5+2,0,IF(T19&lt;='Калькулятор'!$B$5,0,0)))</f>
        <v>0</v>
      </c>
      <c r="H19" s="168">
        <f>IF(T19&gt;('Калькулятор'!$B$5+2),"",IF(T19='Калькулятор'!$B$5+2,0,IF(T19&lt;='Калькулятор'!$B$5,0,0)))</f>
        <v>0</v>
      </c>
      <c r="I19" s="169">
        <f>IF(T19&gt;('Калькулятор'!$B$5+2),"",IF(T19='Калькулятор'!$B$5+2,0,IF(T19&lt;='Калькулятор'!$B$5,0,0)))</f>
        <v>0</v>
      </c>
      <c r="J19" s="167">
        <f>IF(T19&gt;('Калькулятор'!$B$5+2),"",IF(T19='Калькулятор'!$B$5+2,SUM($J$7:J18),IF(T19&lt;='Калькулятор'!$B$5,0,0)))</f>
        <v>0</v>
      </c>
      <c r="K19" s="170">
        <f>IF(T19&gt;('Калькулятор'!$B$5+2),"",IF(T19='Калькулятор'!$B$5+2,0,IF(T19&lt;='Калькулятор'!$B$5,0,0)))</f>
        <v>0</v>
      </c>
      <c r="L19" s="168">
        <f>IF(T19&gt;('Калькулятор'!$B$5+2),"",IF(T19='Калькулятор'!$B$5+2,0,IF(T19&lt;='Калькулятор'!$B$5,0,0)))</f>
        <v>0</v>
      </c>
      <c r="M19" s="168">
        <f>IF(T19&gt;('Калькулятор'!$B$5+2),"",IF(T19='Калькулятор'!$B$5+2,0,IF(T19&lt;='Калькулятор'!$B$5,0,0)))</f>
        <v>0</v>
      </c>
      <c r="N19" s="168">
        <f>IF(T19&gt;('Калькулятор'!$B$5+2),"",IF(T19='Калькулятор'!$B$5+2,0,IF(T19&lt;='Калькулятор'!$B$5,0,0)))</f>
        <v>0</v>
      </c>
      <c r="O19" s="168">
        <f>IF(T19&gt;('Калькулятор'!$B$5+2),"",IF(T19='Калькулятор'!$B$5+2,0,IF(T19&lt;='Калькулятор'!$B$5,0,0)))</f>
        <v>0</v>
      </c>
      <c r="P19" s="168">
        <f>IF(T19&gt;('Калькулятор'!$B$5+2),"",IF(T19='Калькулятор'!$B$5+2,0,IF(T19&lt;='Калькулятор'!$B$5,0,0)))</f>
        <v>0</v>
      </c>
      <c r="Q19" s="168">
        <f>IF(T19&gt;('Калькулятор'!$B$5+2),"",IF(T19='Калькулятор'!$B$5+2,0,IF(T19&lt;='Калькулятор'!$B$5,0,0)))</f>
        <v>0</v>
      </c>
      <c r="R19" s="171" t="str">
        <f>IF(T19&gt;('Калькулятор'!$B$5+2),"",IF(T19='Калькулятор'!$B$5+2,XIRR($D$7:D18,$B$7:B18,50),"Х"))</f>
        <v>Х</v>
      </c>
      <c r="S19" s="172" t="str">
        <f>IF(T19&gt;('Калькулятор'!$B$5+2),"",IF(T19='Калькулятор'!$B$5+2,F19+E19+J19,"Х"))</f>
        <v>Х</v>
      </c>
      <c r="T19" s="162">
        <v>13</v>
      </c>
      <c r="U19" s="163">
        <f ca="1">'Калькулятор'!E16</f>
        <v>-25000</v>
      </c>
    </row>
    <row r="20" ht="15.6">
      <c r="A20" s="164" t="str">
        <f ca="1">IF(T20&gt;('Калькулятор'!$B$5+2),"",IF(T20='Калькулятор'!$B$5+2,"Усього",'Калькулятор'!C17))</f>
        <v>Усього</v>
      </c>
      <c r="B20" s="165" t="str">
        <f ca="1">IF(T20&gt;('Калькулятор'!$B$5+2),"",IF(T20='Калькулятор'!$B$5+2,"Х",'Калькулятор'!D17))</f>
        <v>Х</v>
      </c>
      <c r="C20" s="166">
        <f ca="1">IF(T20&gt;('Калькулятор'!$B$5+2),"",IF(T20='Калькулятор'!$B$5+2,SUM($C$8:C19),IFERROR(B20-B19,"")))</f>
        <v>360</v>
      </c>
      <c r="D20" s="167">
        <f ca="1">IF(T20&gt;('Калькулятор'!$B$5+2),"",IF(T20='Калькулятор'!$B$5+2,SUM(D19),'Калькулятор'!I17))</f>
        <v>32500</v>
      </c>
      <c r="E20" s="167">
        <f ca="1">IF(T20&gt;('Калькулятор'!$B$5+2),"",IF(T20='Калькулятор'!$B$5+2,SUM(E19),'Калькулятор'!G17))</f>
        <v>25000</v>
      </c>
      <c r="F20" s="167">
        <f ca="1">IF(T20&gt;('Калькулятор'!$B$5+2),"",IF(T20='Калькулятор'!$B$5+2,SUM($F$7:F19),'Калькулятор'!H17))</f>
        <v>90000</v>
      </c>
      <c r="G20" s="168">
        <f>IF(T20&gt;('Калькулятор'!$B$5+2),"",IF(T20='Калькулятор'!$B$5+2,0,IF(T20&lt;='Калькулятор'!$B$5,0,0)))</f>
        <v>0</v>
      </c>
      <c r="H20" s="168">
        <f>IF(T20&gt;('Калькулятор'!$B$5+2),"",IF(T20='Калькулятор'!$B$5+2,0,IF(T20&lt;='Калькулятор'!$B$5,0,0)))</f>
        <v>0</v>
      </c>
      <c r="I20" s="169">
        <f>IF(T20&gt;('Калькулятор'!$B$5+2),"",IF(T20='Калькулятор'!$B$5+2,0,IF(T20&lt;='Калькулятор'!$B$5,0,0)))</f>
        <v>0</v>
      </c>
      <c r="J20" s="167">
        <f>IF(T20&gt;('Калькулятор'!$B$5+2),"",IF(T20='Калькулятор'!$B$5+2,SUM($J$7:J19),IF(T20&lt;='Калькулятор'!$B$5,0,0)))</f>
        <v>0</v>
      </c>
      <c r="K20" s="170">
        <f>IF(T20&gt;('Калькулятор'!$B$5+2),"",IF(T20='Калькулятор'!$B$5+2,0,IF(T20&lt;='Калькулятор'!$B$5,0,0)))</f>
        <v>0</v>
      </c>
      <c r="L20" s="168">
        <f>IF(T20&gt;('Калькулятор'!$B$5+2),"",IF(T20='Калькулятор'!$B$5+2,0,IF(T20&lt;='Калькулятор'!$B$5,0,0)))</f>
        <v>0</v>
      </c>
      <c r="M20" s="168">
        <f>IF(T20&gt;('Калькулятор'!$B$5+2),"",IF(T20='Калькулятор'!$B$5+2,0,IF(T20&lt;='Калькулятор'!$B$5,0,0)))</f>
        <v>0</v>
      </c>
      <c r="N20" s="168">
        <f>IF(T20&gt;('Калькулятор'!$B$5+2),"",IF(T20='Калькулятор'!$B$5+2,0,IF(T20&lt;='Калькулятор'!$B$5,0,0)))</f>
        <v>0</v>
      </c>
      <c r="O20" s="168">
        <f>IF(T20&gt;('Калькулятор'!$B$5+2),"",IF(T20='Калькулятор'!$B$5+2,0,IF(T20&lt;='Калькулятор'!$B$5,0,0)))</f>
        <v>0</v>
      </c>
      <c r="P20" s="168">
        <f>IF(T20&gt;('Калькулятор'!$B$5+2),"",IF(T20='Калькулятор'!$B$5+2,0,IF(T20&lt;='Калькулятор'!$B$5,0,0)))</f>
        <v>0</v>
      </c>
      <c r="Q20" s="168">
        <f>IF(T20&gt;('Калькулятор'!$B$5+2),"",IF(T20='Калькулятор'!$B$5+2,0,IF(T20&lt;='Калькулятор'!$B$5,0,0)))</f>
        <v>0</v>
      </c>
      <c r="R20" s="171">
        <f>IF(T20&gt;('Калькулятор'!$B$5+2),"",IF(T20='Калькулятор'!$B$5+2,XIRR($D$7:D19,$B$7:B19,50),"Х"))</f>
        <v>23.339451466840281</v>
      </c>
      <c r="S20" s="172">
        <f>IF(T20&gt;('Калькулятор'!$B$5+2),"",IF(T20='Калькулятор'!$B$5+2,F20+E20+J20,"Х"))</f>
        <v>115000</v>
      </c>
      <c r="T20" s="162">
        <v>14</v>
      </c>
      <c r="U20" s="163" t="str">
        <f ca="1">'Калькулятор'!E17</f>
        <v>погашено</v>
      </c>
    </row>
    <row r="21" ht="15.6">
      <c r="A21" s="164" t="str">
        <f ca="1">IF(T21&gt;('Калькулятор'!$B$5+2),"",IF(T21='Калькулятор'!$B$5+2,"Усього",'Калькулятор'!C18))</f>
        <v/>
      </c>
      <c r="B21" s="165" t="str">
        <f ca="1">IF(T21&gt;('Калькулятор'!$B$5+2),"",IF(T21='Калькулятор'!$B$5+2,"Х",'Калькулятор'!D18))</f>
        <v/>
      </c>
      <c r="C21" s="166" t="str">
        <f ca="1">IF(T21&gt;('Калькулятор'!$B$5+2),"",IF(T21='Калькулятор'!$B$5+2,SUM($C$8:C20),IFERROR(B21-B20,"")))</f>
        <v/>
      </c>
      <c r="D21" s="167" t="str">
        <f ca="1">IF(T21&gt;('Калькулятор'!$B$5+2),"",IF(T21='Калькулятор'!$B$5+2,SUM(D20),'Калькулятор'!I18))</f>
        <v/>
      </c>
      <c r="E21" s="167" t="str">
        <f ca="1">IF(T21&gt;('Калькулятор'!$B$5+2),"",IF(T21='Калькулятор'!$B$5+2,SUM(E20),'Калькулятор'!G18))</f>
        <v/>
      </c>
      <c r="F21" s="167" t="str">
        <f ca="1">IF(T21&gt;('Калькулятор'!$B$5+2),"",IF(T21='Калькулятор'!$B$5+2,SUM($F$7:F20),'Калькулятор'!H18))</f>
        <v/>
      </c>
      <c r="G21" s="168" t="str">
        <f>IF(T21&gt;('Калькулятор'!$B$5+2),"",IF(T21='Калькулятор'!$B$5+2,0,IF(T21&lt;='Калькулятор'!$B$5,0,0)))</f>
        <v/>
      </c>
      <c r="H21" s="168" t="str">
        <f>IF(T21&gt;('Калькулятор'!$B$5+2),"",IF(T21='Калькулятор'!$B$5+2,0,IF(T21&lt;='Калькулятор'!$B$5,0,0)))</f>
        <v/>
      </c>
      <c r="I21" s="169" t="str">
        <f>IF(T21&gt;('Калькулятор'!$B$5+2),"",IF(T21='Калькулятор'!$B$5+2,0,IF(T21&lt;='Калькулятор'!$B$5,0,0)))</f>
        <v/>
      </c>
      <c r="J21" s="167" t="str">
        <f>IF(T21&gt;('Калькулятор'!$B$5+2),"",IF(T21='Калькулятор'!$B$5+2,SUM($J$7:J20),IF(T21&lt;='Калькулятор'!$B$5,0,0)))</f>
        <v/>
      </c>
      <c r="K21" s="170" t="str">
        <f>IF(T21&gt;('Калькулятор'!$B$5+2),"",IF(T21='Калькулятор'!$B$5+2,0,IF(T21&lt;='Калькулятор'!$B$5,0,0)))</f>
        <v/>
      </c>
      <c r="L21" s="168" t="str">
        <f>IF(T21&gt;('Калькулятор'!$B$5+2),"",IF(T21='Калькулятор'!$B$5+2,0,IF(T21&lt;='Калькулятор'!$B$5,0,0)))</f>
        <v/>
      </c>
      <c r="M21" s="168" t="str">
        <f>IF(T21&gt;('Калькулятор'!$B$5+2),"",IF(T21='Калькулятор'!$B$5+2,0,IF(T21&lt;='Калькулятор'!$B$5,0,0)))</f>
        <v/>
      </c>
      <c r="N21" s="168" t="str">
        <f>IF(T21&gt;('Калькулятор'!$B$5+2),"",IF(T21='Калькулятор'!$B$5+2,0,IF(T21&lt;='Калькулятор'!$B$5,0,0)))</f>
        <v/>
      </c>
      <c r="O21" s="168" t="str">
        <f>IF(T21&gt;('Калькулятор'!$B$5+2),"",IF(T21='Калькулятор'!$B$5+2,0,IF(T21&lt;='Калькулятор'!$B$5,0,0)))</f>
        <v/>
      </c>
      <c r="P21" s="168" t="str">
        <f>IF(T21&gt;('Калькулятор'!$B$5+2),"",IF(T21='Калькулятор'!$B$5+2,0,IF(T21&lt;='Калькулятор'!$B$5,0,0)))</f>
        <v/>
      </c>
      <c r="Q21" s="168" t="str">
        <f>IF(T21&gt;('Калькулятор'!$B$5+2),"",IF(T21='Калькулятор'!$B$5+2,0,IF(T21&lt;='Калькулятор'!$B$5,0,0)))</f>
        <v/>
      </c>
      <c r="R21" s="171" t="str">
        <f>IF(T21&gt;('Калькулятор'!$B$5+2),"",IF(T21='Калькулятор'!$B$5+2,XIRR($D$7:D20,$B$7:B20,50),"Х"))</f>
        <v/>
      </c>
      <c r="S21" s="172" t="str">
        <f>IF(T21&gt;('Калькулятор'!$B$5+2),"",IF(T21='Калькулятор'!$B$5+2,F21+E21+J21,"Х"))</f>
        <v/>
      </c>
      <c r="T21" s="162">
        <v>15</v>
      </c>
      <c r="U21" s="163" t="str">
        <f ca="1">'Калькулятор'!E18</f>
        <v>погашено</v>
      </c>
    </row>
    <row r="22" ht="15.6">
      <c r="A22" s="164" t="str">
        <f ca="1">IF(T22&gt;('Калькулятор'!$B$5+2),"",IF(T22='Калькулятор'!$B$5+2,"Усього",'Калькулятор'!C19))</f>
        <v/>
      </c>
      <c r="B22" s="165" t="str">
        <f ca="1">IF(T22&gt;('Калькулятор'!$B$5+2),"",IF(T22='Калькулятор'!$B$5+2,"Х",'Калькулятор'!D19))</f>
        <v/>
      </c>
      <c r="C22" s="166" t="str">
        <f ca="1">IF(T22&gt;('Калькулятор'!$B$5+2),"",IF(T22='Калькулятор'!$B$5+2,SUM($C$8:C21),IFERROR(B22-B21,"")))</f>
        <v/>
      </c>
      <c r="D22" s="167" t="str">
        <f ca="1">IF(T22&gt;('Калькулятор'!$B$5+2),"",IF(T22='Калькулятор'!$B$5+2,SUM(D21),'Калькулятор'!I19))</f>
        <v/>
      </c>
      <c r="E22" s="167" t="str">
        <f ca="1">IF(T22&gt;('Калькулятор'!$B$5+2),"",IF(T22='Калькулятор'!$B$5+2,SUM(E21),'Калькулятор'!G19))</f>
        <v/>
      </c>
      <c r="F22" s="167" t="str">
        <f ca="1">IF(T22&gt;('Калькулятор'!$B$5+2),"",IF(T22='Калькулятор'!$B$5+2,SUM($F$7:F21),'Калькулятор'!H19))</f>
        <v/>
      </c>
      <c r="G22" s="168" t="str">
        <f>IF(T22&gt;('Калькулятор'!$B$5+2),"",IF(T22='Калькулятор'!$B$5+2,0,IF(T22&lt;='Калькулятор'!$B$5,0,0)))</f>
        <v/>
      </c>
      <c r="H22" s="168" t="str">
        <f>IF(T22&gt;('Калькулятор'!$B$5+2),"",IF(T22='Калькулятор'!$B$5+2,0,IF(T22&lt;='Калькулятор'!$B$5,0,0)))</f>
        <v/>
      </c>
      <c r="I22" s="169" t="str">
        <f>IF(T22&gt;('Калькулятор'!$B$5+2),"",IF(T22='Калькулятор'!$B$5+2,0,IF(T22&lt;='Калькулятор'!$B$5,0,0)))</f>
        <v/>
      </c>
      <c r="J22" s="167" t="str">
        <f>IF(T22&gt;('Калькулятор'!$B$5+2),"",IF(T22='Калькулятор'!$B$5+2,SUM($J$7:J21),IF(T22&lt;='Калькулятор'!$B$5,0,0)))</f>
        <v/>
      </c>
      <c r="K22" s="170" t="str">
        <f>IF(T22&gt;('Калькулятор'!$B$5+2),"",IF(T22='Калькулятор'!$B$5+2,0,IF(T22&lt;='Калькулятор'!$B$5,0,0)))</f>
        <v/>
      </c>
      <c r="L22" s="168" t="str">
        <f>IF(T22&gt;('Калькулятор'!$B$5+2),"",IF(T22='Калькулятор'!$B$5+2,0,IF(T22&lt;='Калькулятор'!$B$5,0,0)))</f>
        <v/>
      </c>
      <c r="M22" s="168" t="str">
        <f>IF(T22&gt;('Калькулятор'!$B$5+2),"",IF(T22='Калькулятор'!$B$5+2,0,IF(T22&lt;='Калькулятор'!$B$5,0,0)))</f>
        <v/>
      </c>
      <c r="N22" s="168" t="str">
        <f>IF(T22&gt;('Калькулятор'!$B$5+2),"",IF(T22='Калькулятор'!$B$5+2,0,IF(T22&lt;='Калькулятор'!$B$5,0,0)))</f>
        <v/>
      </c>
      <c r="O22" s="168" t="str">
        <f>IF(T22&gt;('Калькулятор'!$B$5+2),"",IF(T22='Калькулятор'!$B$5+2,0,IF(T22&lt;='Калькулятор'!$B$5,0,0)))</f>
        <v/>
      </c>
      <c r="P22" s="168" t="str">
        <f>IF(T22&gt;('Калькулятор'!$B$5+2),"",IF(T22='Калькулятор'!$B$5+2,0,IF(T22&lt;='Калькулятор'!$B$5,0,0)))</f>
        <v/>
      </c>
      <c r="Q22" s="168" t="str">
        <f>IF(T22&gt;('Калькулятор'!$B$5+2),"",IF(T22='Калькулятор'!$B$5+2,0,IF(T22&lt;='Калькулятор'!$B$5,0,0)))</f>
        <v/>
      </c>
      <c r="R22" s="171" t="str">
        <f>IF(T22&gt;('Калькулятор'!$B$5+2),"",IF(T22='Калькулятор'!$B$5+2,XIRR($D$7:D21,$B$7:B21,50),"Х"))</f>
        <v/>
      </c>
      <c r="S22" s="172" t="str">
        <f>IF(T22&gt;('Калькулятор'!$B$5+2),"",IF(T22='Калькулятор'!$B$5+2,F22+E22+J22,"Х"))</f>
        <v/>
      </c>
      <c r="T22" s="162">
        <v>16</v>
      </c>
      <c r="U22" s="163" t="str">
        <f ca="1">'Калькулятор'!E19</f>
        <v>погашено</v>
      </c>
    </row>
    <row r="23" ht="15.6">
      <c r="A23" s="164" t="str">
        <f ca="1">IF(T23&gt;('Калькулятор'!$B$5+2),"",IF(T23='Калькулятор'!$B$5+2,"Усього",'Калькулятор'!C20))</f>
        <v/>
      </c>
      <c r="B23" s="165" t="str">
        <f ca="1">IF(T23&gt;('Калькулятор'!$B$5+2),"",IF(T23='Калькулятор'!$B$5+2,"Х",'Калькулятор'!D20))</f>
        <v/>
      </c>
      <c r="C23" s="166" t="str">
        <f ca="1">IF(T23&gt;('Калькулятор'!$B$5+2),"",IF(T23='Калькулятор'!$B$5+2,SUM($C$8:C22),IFERROR(B23-B22,"")))</f>
        <v/>
      </c>
      <c r="D23" s="167" t="str">
        <f ca="1">IF(T23&gt;('Калькулятор'!$B$5+2),"",IF(T23='Калькулятор'!$B$5+2,SUM(D22),'Калькулятор'!I20))</f>
        <v/>
      </c>
      <c r="E23" s="167" t="str">
        <f ca="1">IF(T23&gt;('Калькулятор'!$B$5+2),"",IF(T23='Калькулятор'!$B$5+2,SUM(E22),'Калькулятор'!G20))</f>
        <v/>
      </c>
      <c r="F23" s="167" t="str">
        <f ca="1">IF(T23&gt;('Калькулятор'!$B$5+2),"",IF(T23='Калькулятор'!$B$5+2,SUM($F$7:F22),'Калькулятор'!H20))</f>
        <v/>
      </c>
      <c r="G23" s="168" t="str">
        <f>IF(T23&gt;('Калькулятор'!$B$5+2),"",IF(T23='Калькулятор'!$B$5+2,0,IF(T23&lt;='Калькулятор'!$B$5,0,0)))</f>
        <v/>
      </c>
      <c r="H23" s="168" t="str">
        <f>IF(T23&gt;('Калькулятор'!$B$5+2),"",IF(T23='Калькулятор'!$B$5+2,0,IF(T23&lt;='Калькулятор'!$B$5,0,0)))</f>
        <v/>
      </c>
      <c r="I23" s="169" t="str">
        <f>IF(T23&gt;('Калькулятор'!$B$5+2),"",IF(T23='Калькулятор'!$B$5+2,0,IF(T23&lt;='Калькулятор'!$B$5,0,0)))</f>
        <v/>
      </c>
      <c r="J23" s="167" t="str">
        <f>IF(T23&gt;('Калькулятор'!$B$5+2),"",IF(T23='Калькулятор'!$B$5+2,SUM($J$7:J22),IF(T23&lt;='Калькулятор'!$B$5,0,0)))</f>
        <v/>
      </c>
      <c r="K23" s="170" t="str">
        <f>IF(T23&gt;('Калькулятор'!$B$5+2),"",IF(T23='Калькулятор'!$B$5+2,0,IF(T23&lt;='Калькулятор'!$B$5,0,0)))</f>
        <v/>
      </c>
      <c r="L23" s="168" t="str">
        <f>IF(T23&gt;('Калькулятор'!$B$5+2),"",IF(T23='Калькулятор'!$B$5+2,0,IF(T23&lt;='Калькулятор'!$B$5,0,0)))</f>
        <v/>
      </c>
      <c r="M23" s="168" t="str">
        <f>IF(T23&gt;('Калькулятор'!$B$5+2),"",IF(T23='Калькулятор'!$B$5+2,0,IF(T23&lt;='Калькулятор'!$B$5,0,0)))</f>
        <v/>
      </c>
      <c r="N23" s="168" t="str">
        <f>IF(T23&gt;('Калькулятор'!$B$5+2),"",IF(T23='Калькулятор'!$B$5+2,0,IF(T23&lt;='Калькулятор'!$B$5,0,0)))</f>
        <v/>
      </c>
      <c r="O23" s="168" t="str">
        <f>IF(T23&gt;('Калькулятор'!$B$5+2),"",IF(T23='Калькулятор'!$B$5+2,0,IF(T23&lt;='Калькулятор'!$B$5,0,0)))</f>
        <v/>
      </c>
      <c r="P23" s="168" t="str">
        <f>IF(T23&gt;('Калькулятор'!$B$5+2),"",IF(T23='Калькулятор'!$B$5+2,0,IF(T23&lt;='Калькулятор'!$B$5,0,0)))</f>
        <v/>
      </c>
      <c r="Q23" s="168" t="str">
        <f>IF(T23&gt;('Калькулятор'!$B$5+2),"",IF(T23='Калькулятор'!$B$5+2,0,IF(T23&lt;='Калькулятор'!$B$5,0,0)))</f>
        <v/>
      </c>
      <c r="R23" s="171" t="str">
        <f>IF(T23&gt;('Калькулятор'!$B$5+2),"",IF(T23='Калькулятор'!$B$5+2,XIRR($D$7:D22,$B$7:B22,50),"Х"))</f>
        <v/>
      </c>
      <c r="S23" s="172" t="str">
        <f>IF(T23&gt;('Калькулятор'!$B$5+2),"",IF(T23='Калькулятор'!$B$5+2,F23+E23+J23,"Х"))</f>
        <v/>
      </c>
      <c r="T23" s="162">
        <v>17</v>
      </c>
      <c r="U23" s="163" t="str">
        <f ca="1">'Калькулятор'!E20</f>
        <v>погашено</v>
      </c>
    </row>
    <row r="24" ht="15.6">
      <c r="A24" s="164" t="str">
        <f ca="1">IF(T24&gt;('Калькулятор'!$B$5+2),"",IF(T24='Калькулятор'!$B$5+2,"Усього",'Калькулятор'!C21))</f>
        <v/>
      </c>
      <c r="B24" s="165" t="str">
        <f ca="1">IF(T24&gt;('Калькулятор'!$B$5+2),"",IF(T24='Калькулятор'!$B$5+2,"Х",'Калькулятор'!D21))</f>
        <v/>
      </c>
      <c r="C24" s="166" t="str">
        <f ca="1">IF(T24&gt;('Калькулятор'!$B$5+2),"",IF(T24='Калькулятор'!$B$5+2,SUM($C$8:C23),IFERROR(B24-B23,"")))</f>
        <v/>
      </c>
      <c r="D24" s="167" t="str">
        <f ca="1">IF(T24&gt;('Калькулятор'!$B$5+2),"",IF(T24='Калькулятор'!$B$5+2,SUM(D23),'Калькулятор'!I21))</f>
        <v/>
      </c>
      <c r="E24" s="167" t="str">
        <f ca="1">IF(T24&gt;('Калькулятор'!$B$5+2),"",IF(T24='Калькулятор'!$B$5+2,SUM(E23),'Калькулятор'!G21))</f>
        <v/>
      </c>
      <c r="F24" s="167" t="str">
        <f ca="1">IF(T24&gt;('Калькулятор'!$B$5+2),"",IF(T24='Калькулятор'!$B$5+2,SUM($F$7:F23),'Калькулятор'!H21))</f>
        <v/>
      </c>
      <c r="G24" s="168" t="str">
        <f>IF(T24&gt;('Калькулятор'!$B$5+2),"",IF(T24='Калькулятор'!$B$5+2,0,IF(T24&lt;='Калькулятор'!$B$5,0,0)))</f>
        <v/>
      </c>
      <c r="H24" s="168" t="str">
        <f>IF(T24&gt;('Калькулятор'!$B$5+2),"",IF(T24='Калькулятор'!$B$5+2,0,IF(T24&lt;='Калькулятор'!$B$5,0,0)))</f>
        <v/>
      </c>
      <c r="I24" s="169" t="str">
        <f>IF(T24&gt;('Калькулятор'!$B$5+2),"",IF(T24='Калькулятор'!$B$5+2,0,IF(T24&lt;='Калькулятор'!$B$5,0,0)))</f>
        <v/>
      </c>
      <c r="J24" s="167" t="str">
        <f>IF(T24&gt;('Калькулятор'!$B$5+2),"",IF(T24='Калькулятор'!$B$5+2,SUM($J$7:J23),IF(T24&lt;='Калькулятор'!$B$5,0,0)))</f>
        <v/>
      </c>
      <c r="K24" s="170" t="str">
        <f>IF(T24&gt;('Калькулятор'!$B$5+2),"",IF(T24='Калькулятор'!$B$5+2,0,IF(T24&lt;='Калькулятор'!$B$5,0,0)))</f>
        <v/>
      </c>
      <c r="L24" s="168" t="str">
        <f>IF(T24&gt;('Калькулятор'!$B$5+2),"",IF(T24='Калькулятор'!$B$5+2,0,IF(T24&lt;='Калькулятор'!$B$5,0,0)))</f>
        <v/>
      </c>
      <c r="M24" s="168" t="str">
        <f>IF(T24&gt;('Калькулятор'!$B$5+2),"",IF(T24='Калькулятор'!$B$5+2,0,IF(T24&lt;='Калькулятор'!$B$5,0,0)))</f>
        <v/>
      </c>
      <c r="N24" s="168" t="str">
        <f>IF(T24&gt;('Калькулятор'!$B$5+2),"",IF(T24='Калькулятор'!$B$5+2,0,IF(T24&lt;='Калькулятор'!$B$5,0,0)))</f>
        <v/>
      </c>
      <c r="O24" s="168" t="str">
        <f>IF(T24&gt;('Калькулятор'!$B$5+2),"",IF(T24='Калькулятор'!$B$5+2,0,IF(T24&lt;='Калькулятор'!$B$5,0,0)))</f>
        <v/>
      </c>
      <c r="P24" s="168" t="str">
        <f>IF(T24&gt;('Калькулятор'!$B$5+2),"",IF(T24='Калькулятор'!$B$5+2,0,IF(T24&lt;='Калькулятор'!$B$5,0,0)))</f>
        <v/>
      </c>
      <c r="Q24" s="168" t="str">
        <f>IF(T24&gt;('Калькулятор'!$B$5+2),"",IF(T24='Калькулятор'!$B$5+2,0,IF(T24&lt;='Калькулятор'!$B$5,0,0)))</f>
        <v/>
      </c>
      <c r="R24" s="171" t="str">
        <f>IF(T24&gt;('Калькулятор'!$B$5+2),"",IF(T24='Калькулятор'!$B$5+2,XIRR($D$7:D23,$B$7:B23,50),"Х"))</f>
        <v/>
      </c>
      <c r="S24" s="172" t="str">
        <f>IF(T24&gt;('Калькулятор'!$B$5+2),"",IF(T24='Калькулятор'!$B$5+2,F24+E24+J24,"Х"))</f>
        <v/>
      </c>
      <c r="T24" s="162">
        <v>18</v>
      </c>
      <c r="U24" s="163" t="str">
        <f ca="1">'Калькулятор'!E21</f>
        <v>погашено</v>
      </c>
    </row>
    <row r="25" ht="15.6">
      <c r="A25" s="164" t="str">
        <f ca="1">IF(T25&gt;('Калькулятор'!$B$5+2),"",IF(T25='Калькулятор'!$B$5+2,"Усього",'Калькулятор'!C22))</f>
        <v/>
      </c>
      <c r="B25" s="165" t="str">
        <f ca="1">IF(T25&gt;('Калькулятор'!$B$5+2),"",IF(T25='Калькулятор'!$B$5+2,"Х",'Калькулятор'!D22))</f>
        <v/>
      </c>
      <c r="C25" s="166" t="str">
        <f ca="1">IF(T25&gt;('Калькулятор'!$B$5+2),"",IF(T25='Калькулятор'!$B$5+2,SUM($C$8:C24),IFERROR(B25-B24,"")))</f>
        <v/>
      </c>
      <c r="D25" s="167" t="str">
        <f ca="1">IF(T25&gt;('Калькулятор'!$B$5+2),"",IF(T25='Калькулятор'!$B$5+2,SUM(D24),'Калькулятор'!I22))</f>
        <v/>
      </c>
      <c r="E25" s="167" t="str">
        <f ca="1">IF(T25&gt;('Калькулятор'!$B$5+2),"",IF(T25='Калькулятор'!$B$5+2,SUM(E24),'Калькулятор'!G22))</f>
        <v/>
      </c>
      <c r="F25" s="167" t="str">
        <f ca="1">IF(T25&gt;('Калькулятор'!$B$5+2),"",IF(T25='Калькулятор'!$B$5+2,SUM($F$7:F24),'Калькулятор'!H22))</f>
        <v/>
      </c>
      <c r="G25" s="168" t="str">
        <f>IF(T25&gt;('Калькулятор'!$B$5+2),"",IF(T25='Калькулятор'!$B$5+2,0,IF(T25&lt;='Калькулятор'!$B$5,0,0)))</f>
        <v/>
      </c>
      <c r="H25" s="168" t="str">
        <f>IF(T25&gt;('Калькулятор'!$B$5+2),"",IF(T25='Калькулятор'!$B$5+2,0,IF(T25&lt;='Калькулятор'!$B$5,0,0)))</f>
        <v/>
      </c>
      <c r="I25" s="169" t="str">
        <f>IF(T25&gt;('Калькулятор'!$B$5+2),"",IF(T25='Калькулятор'!$B$5+2,0,IF(T25&lt;='Калькулятор'!$B$5,0,0)))</f>
        <v/>
      </c>
      <c r="J25" s="167" t="str">
        <f>IF(T25&gt;('Калькулятор'!$B$5+2),"",IF(T25='Калькулятор'!$B$5+2,SUM($J$7:J24),IF(T25&lt;='Калькулятор'!$B$5,0,0)))</f>
        <v/>
      </c>
      <c r="K25" s="170" t="str">
        <f>IF(T25&gt;('Калькулятор'!$B$5+2),"",IF(T25='Калькулятор'!$B$5+2,0,IF(T25&lt;='Калькулятор'!$B$5,0,0)))</f>
        <v/>
      </c>
      <c r="L25" s="168" t="str">
        <f>IF(T25&gt;('Калькулятор'!$B$5+2),"",IF(T25='Калькулятор'!$B$5+2,0,IF(T25&lt;='Калькулятор'!$B$5,0,0)))</f>
        <v/>
      </c>
      <c r="M25" s="168" t="str">
        <f>IF(T25&gt;('Калькулятор'!$B$5+2),"",IF(T25='Калькулятор'!$B$5+2,0,IF(T25&lt;='Калькулятор'!$B$5,0,0)))</f>
        <v/>
      </c>
      <c r="N25" s="168" t="str">
        <f>IF(T25&gt;('Калькулятор'!$B$5+2),"",IF(T25='Калькулятор'!$B$5+2,0,IF(T25&lt;='Калькулятор'!$B$5,0,0)))</f>
        <v/>
      </c>
      <c r="O25" s="168" t="str">
        <f>IF(T25&gt;('Калькулятор'!$B$5+2),"",IF(T25='Калькулятор'!$B$5+2,0,IF(T25&lt;='Калькулятор'!$B$5,0,0)))</f>
        <v/>
      </c>
      <c r="P25" s="168" t="str">
        <f>IF(T25&gt;('Калькулятор'!$B$5+2),"",IF(T25='Калькулятор'!$B$5+2,0,IF(T25&lt;='Калькулятор'!$B$5,0,0)))</f>
        <v/>
      </c>
      <c r="Q25" s="168" t="str">
        <f>IF(T25&gt;('Калькулятор'!$B$5+2),"",IF(T25='Калькулятор'!$B$5+2,0,IF(T25&lt;='Калькулятор'!$B$5,0,0)))</f>
        <v/>
      </c>
      <c r="R25" s="171" t="str">
        <f>IF(T25&gt;('Калькулятор'!$B$5+2),"",IF(T25='Калькулятор'!$B$5+2,XIRR($D$7:D24,$B$7:B24,50),"Х"))</f>
        <v/>
      </c>
      <c r="S25" s="172" t="str">
        <f>IF(T25&gt;('Калькулятор'!$B$5+2),"",IF(T25='Калькулятор'!$B$5+2,F25+E25+J25,"Х"))</f>
        <v/>
      </c>
      <c r="T25" s="162">
        <v>19</v>
      </c>
      <c r="U25" s="163" t="str">
        <f ca="1">'Калькулятор'!E22</f>
        <v>погашено</v>
      </c>
    </row>
    <row r="26" ht="15.6">
      <c r="A26" s="164" t="str">
        <f ca="1">IF(T26&gt;('Калькулятор'!$B$5+2),"",IF(T26='Калькулятор'!$B$5+2,"Усього",'Калькулятор'!C23))</f>
        <v/>
      </c>
      <c r="B26" s="165" t="str">
        <f ca="1">IF(T26&gt;('Калькулятор'!$B$5+2),"",IF(T26='Калькулятор'!$B$5+2,"Х",'Калькулятор'!D23))</f>
        <v/>
      </c>
      <c r="C26" s="166" t="str">
        <f ca="1">IF(T26&gt;('Калькулятор'!$B$5+2),"",IF(T26='Калькулятор'!$B$5+2,SUM($C$8:C25),IFERROR(B26-B25,"")))</f>
        <v/>
      </c>
      <c r="D26" s="167" t="str">
        <f ca="1">IF(T26&gt;('Калькулятор'!$B$5+2),"",IF(T26='Калькулятор'!$B$5+2,SUM(D25),'Калькулятор'!I23))</f>
        <v/>
      </c>
      <c r="E26" s="167" t="str">
        <f ca="1">IF(T26&gt;('Калькулятор'!$B$5+2),"",IF(T26='Калькулятор'!$B$5+2,SUM(E25),'Калькулятор'!G23))</f>
        <v/>
      </c>
      <c r="F26" s="167" t="str">
        <f ca="1">IF(T26&gt;('Калькулятор'!$B$5+2),"",IF(T26='Калькулятор'!$B$5+2,SUM($F$7:F25),'Калькулятор'!H23))</f>
        <v/>
      </c>
      <c r="G26" s="168" t="str">
        <f>IF(T26&gt;('Калькулятор'!$B$5+2),"",IF(T26='Калькулятор'!$B$5+2,0,IF(T26&lt;='Калькулятор'!$B$5,0,0)))</f>
        <v/>
      </c>
      <c r="H26" s="168" t="str">
        <f>IF(T26&gt;('Калькулятор'!$B$5+2),"",IF(T26='Калькулятор'!$B$5+2,0,IF(T26&lt;='Калькулятор'!$B$5,0,0)))</f>
        <v/>
      </c>
      <c r="I26" s="169" t="str">
        <f>IF(T26&gt;('Калькулятор'!$B$5+2),"",IF(T26='Калькулятор'!$B$5+2,0,IF(T26&lt;='Калькулятор'!$B$5,0,0)))</f>
        <v/>
      </c>
      <c r="J26" s="167" t="str">
        <f>IF(T26&gt;('Калькулятор'!$B$5+2),"",IF(T26='Калькулятор'!$B$5+2,SUM($J$7:J25),IF(T26&lt;='Калькулятор'!$B$5,0,0)))</f>
        <v/>
      </c>
      <c r="K26" s="170" t="str">
        <f>IF(T26&gt;('Калькулятор'!$B$5+2),"",IF(T26='Калькулятор'!$B$5+2,0,IF(T26&lt;='Калькулятор'!$B$5,0,0)))</f>
        <v/>
      </c>
      <c r="L26" s="168" t="str">
        <f>IF(T26&gt;('Калькулятор'!$B$5+2),"",IF(T26='Калькулятор'!$B$5+2,0,IF(T26&lt;='Калькулятор'!$B$5,0,0)))</f>
        <v/>
      </c>
      <c r="M26" s="168" t="str">
        <f>IF(T26&gt;('Калькулятор'!$B$5+2),"",IF(T26='Калькулятор'!$B$5+2,0,IF(T26&lt;='Калькулятор'!$B$5,0,0)))</f>
        <v/>
      </c>
      <c r="N26" s="168" t="str">
        <f>IF(T26&gt;('Калькулятор'!$B$5+2),"",IF(T26='Калькулятор'!$B$5+2,0,IF(T26&lt;='Калькулятор'!$B$5,0,0)))</f>
        <v/>
      </c>
      <c r="O26" s="168" t="str">
        <f>IF(T26&gt;('Калькулятор'!$B$5+2),"",IF(T26='Калькулятор'!$B$5+2,0,IF(T26&lt;='Калькулятор'!$B$5,0,0)))</f>
        <v/>
      </c>
      <c r="P26" s="168" t="str">
        <f>IF(T26&gt;('Калькулятор'!$B$5+2),"",IF(T26='Калькулятор'!$B$5+2,0,IF(T26&lt;='Калькулятор'!$B$5,0,0)))</f>
        <v/>
      </c>
      <c r="Q26" s="168" t="str">
        <f>IF(T26&gt;('Калькулятор'!$B$5+2),"",IF(T26='Калькулятор'!$B$5+2,0,IF(T26&lt;='Калькулятор'!$B$5,0,0)))</f>
        <v/>
      </c>
      <c r="R26" s="171" t="str">
        <f>IF(T26&gt;('Калькулятор'!$B$5+2),"",IF(T26='Калькулятор'!$B$5+2,XIRR($D$7:D25,$B$7:B25,50),"Х"))</f>
        <v/>
      </c>
      <c r="S26" s="172" t="str">
        <f>IF(T26&gt;('Калькулятор'!$B$5+2),"",IF(T26='Калькулятор'!$B$5+2,F26+E26+J26,"Х"))</f>
        <v/>
      </c>
      <c r="T26" s="162">
        <v>20</v>
      </c>
      <c r="U26" s="163" t="str">
        <f ca="1">'Калькулятор'!E23</f>
        <v>погашено</v>
      </c>
    </row>
    <row r="27" ht="15.6">
      <c r="A27" s="164" t="str">
        <f ca="1">IF(T27&gt;('Калькулятор'!$B$5+2),"",IF(T27='Калькулятор'!$B$5+2,"Усього",'Калькулятор'!C24))</f>
        <v/>
      </c>
      <c r="B27" s="165" t="str">
        <f ca="1">IF(T27&gt;('Калькулятор'!$B$5+2),"",IF(T27='Калькулятор'!$B$5+2,"Х",'Калькулятор'!D24))</f>
        <v/>
      </c>
      <c r="C27" s="166" t="str">
        <f ca="1">IF(T27&gt;('Калькулятор'!$B$5+2),"",IF(T27='Калькулятор'!$B$5+2,SUM($C$8:C26),IFERROR(B27-B26,"")))</f>
        <v/>
      </c>
      <c r="D27" s="167" t="str">
        <f ca="1">IF(T27&gt;('Калькулятор'!$B$5+2),"",IF(T27='Калькулятор'!$B$5+2,SUM(D26),'Калькулятор'!I24))</f>
        <v/>
      </c>
      <c r="E27" s="167" t="str">
        <f ca="1">IF(T27&gt;('Калькулятор'!$B$5+2),"",IF(T27='Калькулятор'!$B$5+2,SUM(E26),'Калькулятор'!G24))</f>
        <v/>
      </c>
      <c r="F27" s="167" t="str">
        <f ca="1">IF(T27&gt;('Калькулятор'!$B$5+2),"",IF(T27='Калькулятор'!$B$5+2,SUM($F$7:F26),'Калькулятор'!H24))</f>
        <v/>
      </c>
      <c r="G27" s="168" t="str">
        <f>IF(T27&gt;('Калькулятор'!$B$5+2),"",IF(T27='Калькулятор'!$B$5+2,0,IF(T27&lt;='Калькулятор'!$B$5,0,0)))</f>
        <v/>
      </c>
      <c r="H27" s="168" t="str">
        <f>IF(T27&gt;('Калькулятор'!$B$5+2),"",IF(T27='Калькулятор'!$B$5+2,0,IF(T27&lt;='Калькулятор'!$B$5,0,0)))</f>
        <v/>
      </c>
      <c r="I27" s="169" t="str">
        <f>IF(T27&gt;('Калькулятор'!$B$5+2),"",IF(T27='Калькулятор'!$B$5+2,0,IF(T27&lt;='Калькулятор'!$B$5,0,0)))</f>
        <v/>
      </c>
      <c r="J27" s="167" t="str">
        <f>IF(T27&gt;('Калькулятор'!$B$5+2),"",IF(T27='Калькулятор'!$B$5+2,SUM($J$7:J26),IF(T27&lt;='Калькулятор'!$B$5,0,0)))</f>
        <v/>
      </c>
      <c r="K27" s="170" t="str">
        <f>IF(T27&gt;('Калькулятор'!$B$5+2),"",IF(T27='Калькулятор'!$B$5+2,0,IF(T27&lt;='Калькулятор'!$B$5,0,0)))</f>
        <v/>
      </c>
      <c r="L27" s="168" t="str">
        <f>IF(T27&gt;('Калькулятор'!$B$5+2),"",IF(T27='Калькулятор'!$B$5+2,0,IF(T27&lt;='Калькулятор'!$B$5,0,0)))</f>
        <v/>
      </c>
      <c r="M27" s="168" t="str">
        <f>IF(T27&gt;('Калькулятор'!$B$5+2),"",IF(T27='Калькулятор'!$B$5+2,0,IF(T27&lt;='Калькулятор'!$B$5,0,0)))</f>
        <v/>
      </c>
      <c r="N27" s="168" t="str">
        <f>IF(T27&gt;('Калькулятор'!$B$5+2),"",IF(T27='Калькулятор'!$B$5+2,0,IF(T27&lt;='Калькулятор'!$B$5,0,0)))</f>
        <v/>
      </c>
      <c r="O27" s="168" t="str">
        <f>IF(T27&gt;('Калькулятор'!$B$5+2),"",IF(T27='Калькулятор'!$B$5+2,0,IF(T27&lt;='Калькулятор'!$B$5,0,0)))</f>
        <v/>
      </c>
      <c r="P27" s="168" t="str">
        <f>IF(T27&gt;('Калькулятор'!$B$5+2),"",IF(T27='Калькулятор'!$B$5+2,0,IF(T27&lt;='Калькулятор'!$B$5,0,0)))</f>
        <v/>
      </c>
      <c r="Q27" s="168" t="str">
        <f>IF(T27&gt;('Калькулятор'!$B$5+2),"",IF(T27='Калькулятор'!$B$5+2,0,IF(T27&lt;='Калькулятор'!$B$5,0,0)))</f>
        <v/>
      </c>
      <c r="R27" s="171" t="str">
        <f>IF(T27&gt;('Калькулятор'!$B$5+2),"",IF(T27='Калькулятор'!$B$5+2,XIRR($D$7:D26,$B$7:B26,50),"Х"))</f>
        <v/>
      </c>
      <c r="S27" s="172" t="str">
        <f>IF(T27&gt;('Калькулятор'!$B$5+2),"",IF(T27='Калькулятор'!$B$5+2,F27+E27+J27,"Х"))</f>
        <v/>
      </c>
      <c r="T27" s="162">
        <v>21</v>
      </c>
      <c r="U27" s="163" t="str">
        <f ca="1">'Калькулятор'!E24</f>
        <v>погашено</v>
      </c>
    </row>
    <row r="28" ht="15.6">
      <c r="A28" s="164" t="str">
        <f ca="1">IF(T28&gt;('Калькулятор'!$B$5+2),"",IF(T28='Калькулятор'!$B$5+2,"Усього",'Калькулятор'!C25))</f>
        <v/>
      </c>
      <c r="B28" s="165" t="str">
        <f ca="1">IF(T28&gt;('Калькулятор'!$B$5+2),"",IF(T28='Калькулятор'!$B$5+2,"Х",'Калькулятор'!D25))</f>
        <v/>
      </c>
      <c r="C28" s="166" t="str">
        <f ca="1">IF(T28&gt;('Калькулятор'!$B$5+2),"",IF(T28='Калькулятор'!$B$5+2,SUM($C$8:C27),IFERROR(B28-B27,"")))</f>
        <v/>
      </c>
      <c r="D28" s="167" t="str">
        <f ca="1">IF(T28&gt;('Калькулятор'!$B$5+2),"",IF(T28='Калькулятор'!$B$5+2,SUM(D27),'Калькулятор'!I25))</f>
        <v/>
      </c>
      <c r="E28" s="167" t="str">
        <f ca="1">IF(T28&gt;('Калькулятор'!$B$5+2),"",IF(T28='Калькулятор'!$B$5+2,SUM(E27),'Калькулятор'!G25))</f>
        <v/>
      </c>
      <c r="F28" s="167" t="str">
        <f ca="1">IF(T28&gt;('Калькулятор'!$B$5+2),"",IF(T28='Калькулятор'!$B$5+2,SUM($F$7:F27),'Калькулятор'!H25))</f>
        <v/>
      </c>
      <c r="G28" s="168" t="str">
        <f>IF(T28&gt;('Калькулятор'!$B$5+2),"",IF(T28='Калькулятор'!$B$5+2,0,IF(T28&lt;='Калькулятор'!$B$5,0,0)))</f>
        <v/>
      </c>
      <c r="H28" s="168" t="str">
        <f>IF(T28&gt;('Калькулятор'!$B$5+2),"",IF(T28='Калькулятор'!$B$5+2,0,IF(T28&lt;='Калькулятор'!$B$5,0,0)))</f>
        <v/>
      </c>
      <c r="I28" s="169" t="str">
        <f>IF(T28&gt;('Калькулятор'!$B$5+2),"",IF(T28='Калькулятор'!$B$5+2,0,IF(T28&lt;='Калькулятор'!$B$5,0,0)))</f>
        <v/>
      </c>
      <c r="J28" s="167" t="str">
        <f>IF(T28&gt;('Калькулятор'!$B$5+2),"",IF(T28='Калькулятор'!$B$5+2,SUM($J$7:J27),IF(T28&lt;='Калькулятор'!$B$5,0,0)))</f>
        <v/>
      </c>
      <c r="K28" s="170" t="str">
        <f>IF(T28&gt;('Калькулятор'!$B$5+2),"",IF(T28='Калькулятор'!$B$5+2,0,IF(T28&lt;='Калькулятор'!$B$5,0,0)))</f>
        <v/>
      </c>
      <c r="L28" s="168" t="str">
        <f>IF(T28&gt;('Калькулятор'!$B$5+2),"",IF(T28='Калькулятор'!$B$5+2,0,IF(T28&lt;='Калькулятор'!$B$5,0,0)))</f>
        <v/>
      </c>
      <c r="M28" s="168" t="str">
        <f>IF(T28&gt;('Калькулятор'!$B$5+2),"",IF(T28='Калькулятор'!$B$5+2,0,IF(T28&lt;='Калькулятор'!$B$5,0,0)))</f>
        <v/>
      </c>
      <c r="N28" s="168" t="str">
        <f>IF(T28&gt;('Калькулятор'!$B$5+2),"",IF(T28='Калькулятор'!$B$5+2,0,IF(T28&lt;='Калькулятор'!$B$5,0,0)))</f>
        <v/>
      </c>
      <c r="O28" s="168" t="str">
        <f>IF(T28&gt;('Калькулятор'!$B$5+2),"",IF(T28='Калькулятор'!$B$5+2,0,IF(T28&lt;='Калькулятор'!$B$5,0,0)))</f>
        <v/>
      </c>
      <c r="P28" s="168" t="str">
        <f>IF(T28&gt;('Калькулятор'!$B$5+2),"",IF(T28='Калькулятор'!$B$5+2,0,IF(T28&lt;='Калькулятор'!$B$5,0,0)))</f>
        <v/>
      </c>
      <c r="Q28" s="168" t="str">
        <f>IF(T28&gt;('Калькулятор'!$B$5+2),"",IF(T28='Калькулятор'!$B$5+2,0,IF(T28&lt;='Калькулятор'!$B$5,0,0)))</f>
        <v/>
      </c>
      <c r="R28" s="171" t="str">
        <f>IF(T28&gt;('Калькулятор'!$B$5+2),"",IF(T28='Калькулятор'!$B$5+2,XIRR($D$7:D27,$B$7:B27,50),"Х"))</f>
        <v/>
      </c>
      <c r="S28" s="172" t="str">
        <f>IF(T28&gt;('Калькулятор'!$B$5+2),"",IF(T28='Калькулятор'!$B$5+2,F28+E28+J28,"Х"))</f>
        <v/>
      </c>
      <c r="T28" s="162">
        <v>22</v>
      </c>
      <c r="U28" s="163" t="str">
        <f ca="1">'Калькулятор'!E25</f>
        <v>погашено</v>
      </c>
    </row>
    <row r="29" ht="15.6">
      <c r="A29" s="164" t="str">
        <f ca="1">IF(T29&gt;('Калькулятор'!$B$5+2),"",IF(T29='Калькулятор'!$B$5+2,"Усього",'Калькулятор'!C26))</f>
        <v/>
      </c>
      <c r="B29" s="165" t="str">
        <f ca="1">IF(T29&gt;('Калькулятор'!$B$5+2),"",IF(T29='Калькулятор'!$B$5+2,"Х",'Калькулятор'!D26))</f>
        <v/>
      </c>
      <c r="C29" s="166" t="str">
        <f ca="1">IF(T29&gt;('Калькулятор'!$B$5+2),"",IF(T29='Калькулятор'!$B$5+2,SUM($C$8:C28),IFERROR(B29-B28,"")))</f>
        <v/>
      </c>
      <c r="D29" s="167" t="str">
        <f ca="1">IF(T29&gt;('Калькулятор'!$B$5+2),"",IF(T29='Калькулятор'!$B$5+2,SUM(D28),'Калькулятор'!I26))</f>
        <v/>
      </c>
      <c r="E29" s="167" t="str">
        <f ca="1">IF(T29&gt;('Калькулятор'!$B$5+2),"",IF(T29='Калькулятор'!$B$5+2,SUM(E28),'Калькулятор'!G26))</f>
        <v/>
      </c>
      <c r="F29" s="167" t="str">
        <f ca="1">IF(T29&gt;('Калькулятор'!$B$5+2),"",IF(T29='Калькулятор'!$B$5+2,SUM($F$7:F28),'Калькулятор'!H26))</f>
        <v/>
      </c>
      <c r="G29" s="168" t="str">
        <f>IF(T29&gt;('Калькулятор'!$B$5+2),"",IF(T29='Калькулятор'!$B$5+2,0,IF(T29&lt;='Калькулятор'!$B$5,0,0)))</f>
        <v/>
      </c>
      <c r="H29" s="168" t="str">
        <f>IF(T29&gt;('Калькулятор'!$B$5+2),"",IF(T29='Калькулятор'!$B$5+2,0,IF(T29&lt;='Калькулятор'!$B$5,0,0)))</f>
        <v/>
      </c>
      <c r="I29" s="169" t="str">
        <f>IF(T29&gt;('Калькулятор'!$B$5+2),"",IF(T29='Калькулятор'!$B$5+2,0,IF(T29&lt;='Калькулятор'!$B$5,0,0)))</f>
        <v/>
      </c>
      <c r="J29" s="167" t="str">
        <f>IF(T29&gt;('Калькулятор'!$B$5+2),"",IF(T29='Калькулятор'!$B$5+2,SUM($J$7:J28),IF(T29&lt;='Калькулятор'!$B$5,0,0)))</f>
        <v/>
      </c>
      <c r="K29" s="170" t="str">
        <f>IF(T29&gt;('Калькулятор'!$B$5+2),"",IF(T29='Калькулятор'!$B$5+2,0,IF(T29&lt;='Калькулятор'!$B$5,0,0)))</f>
        <v/>
      </c>
      <c r="L29" s="168" t="str">
        <f>IF(T29&gt;('Калькулятор'!$B$5+2),"",IF(T29='Калькулятор'!$B$5+2,0,IF(T29&lt;='Калькулятор'!$B$5,0,0)))</f>
        <v/>
      </c>
      <c r="M29" s="168" t="str">
        <f>IF(T29&gt;('Калькулятор'!$B$5+2),"",IF(T29='Калькулятор'!$B$5+2,0,IF(T29&lt;='Калькулятор'!$B$5,0,0)))</f>
        <v/>
      </c>
      <c r="N29" s="168" t="str">
        <f>IF(T29&gt;('Калькулятор'!$B$5+2),"",IF(T29='Калькулятор'!$B$5+2,0,IF(T29&lt;='Калькулятор'!$B$5,0,0)))</f>
        <v/>
      </c>
      <c r="O29" s="168" t="str">
        <f>IF(T29&gt;('Калькулятор'!$B$5+2),"",IF(T29='Калькулятор'!$B$5+2,0,IF(T29&lt;='Калькулятор'!$B$5,0,0)))</f>
        <v/>
      </c>
      <c r="P29" s="168" t="str">
        <f>IF(T29&gt;('Калькулятор'!$B$5+2),"",IF(T29='Калькулятор'!$B$5+2,0,IF(T29&lt;='Калькулятор'!$B$5,0,0)))</f>
        <v/>
      </c>
      <c r="Q29" s="168" t="str">
        <f>IF(T29&gt;('Калькулятор'!$B$5+2),"",IF(T29='Калькулятор'!$B$5+2,0,IF(T29&lt;='Калькулятор'!$B$5,0,0)))</f>
        <v/>
      </c>
      <c r="R29" s="171" t="str">
        <f>IF(T29&gt;('Калькулятор'!$B$5+2),"",IF(T29='Калькулятор'!$B$5+2,XIRR($D$7:D28,$B$7:B28,50),"Х"))</f>
        <v/>
      </c>
      <c r="S29" s="172" t="str">
        <f>IF(T29&gt;('Калькулятор'!$B$5+2),"",IF(T29='Калькулятор'!$B$5+2,F29+E29+J29,"Х"))</f>
        <v/>
      </c>
      <c r="T29" s="162">
        <v>23</v>
      </c>
      <c r="U29" s="163" t="str">
        <f ca="1">'Калькулятор'!E26</f>
        <v>погашено</v>
      </c>
    </row>
    <row r="30" ht="15.6">
      <c r="A30" s="164" t="str">
        <f ca="1">IF(T30&gt;('Калькулятор'!$B$5+2),"",IF(T30='Калькулятор'!$B$5+2,"Усього",'Калькулятор'!C27))</f>
        <v/>
      </c>
      <c r="B30" s="165" t="str">
        <f ca="1">IF(T30&gt;('Калькулятор'!$B$5+2),"",IF(T30='Калькулятор'!$B$5+2,"Х",'Калькулятор'!D27))</f>
        <v/>
      </c>
      <c r="C30" s="166" t="str">
        <f ca="1">IF(T30&gt;('Калькулятор'!$B$5+2),"",IF(T30='Калькулятор'!$B$5+2,SUM($C$8:C29),IFERROR(B30-B29,"")))</f>
        <v/>
      </c>
      <c r="D30" s="167" t="str">
        <f ca="1">IF(T30&gt;('Калькулятор'!$B$5+2),"",IF(T30='Калькулятор'!$B$5+2,SUM(D29),'Калькулятор'!I27))</f>
        <v/>
      </c>
      <c r="E30" s="167" t="str">
        <f ca="1">IF(T30&gt;('Калькулятор'!$B$5+2),"",IF(T30='Калькулятор'!$B$5+2,SUM(E29),'Калькулятор'!G27))</f>
        <v/>
      </c>
      <c r="F30" s="167" t="str">
        <f ca="1">IF(T30&gt;('Калькулятор'!$B$5+2),"",IF(T30='Калькулятор'!$B$5+2,SUM($F$7:F29),'Калькулятор'!H27))</f>
        <v/>
      </c>
      <c r="G30" s="168" t="str">
        <f>IF(T30&gt;('Калькулятор'!$B$5+2),"",IF(T30='Калькулятор'!$B$5+2,0,IF(T30&lt;='Калькулятор'!$B$5,0,0)))</f>
        <v/>
      </c>
      <c r="H30" s="168" t="str">
        <f>IF(T30&gt;('Калькулятор'!$B$5+2),"",IF(T30='Калькулятор'!$B$5+2,0,IF(T30&lt;='Калькулятор'!$B$5,0,0)))</f>
        <v/>
      </c>
      <c r="I30" s="169" t="str">
        <f>IF(T30&gt;('Калькулятор'!$B$5+2),"",IF(T30='Калькулятор'!$B$5+2,0,IF(T30&lt;='Калькулятор'!$B$5,0,0)))</f>
        <v/>
      </c>
      <c r="J30" s="167" t="str">
        <f>IF(T30&gt;('Калькулятор'!$B$5+2),"",IF(T30='Калькулятор'!$B$5+2,SUM($J$7:J29),IF(T30&lt;='Калькулятор'!$B$5,0,0)))</f>
        <v/>
      </c>
      <c r="K30" s="170" t="str">
        <f>IF(T30&gt;('Калькулятор'!$B$5+2),"",IF(T30='Калькулятор'!$B$5+2,0,IF(T30&lt;='Калькулятор'!$B$5,0,0)))</f>
        <v/>
      </c>
      <c r="L30" s="168" t="str">
        <f>IF(T30&gt;('Калькулятор'!$B$5+2),"",IF(T30='Калькулятор'!$B$5+2,0,IF(T30&lt;='Калькулятор'!$B$5,0,0)))</f>
        <v/>
      </c>
      <c r="M30" s="168" t="str">
        <f>IF(T30&gt;('Калькулятор'!$B$5+2),"",IF(T30='Калькулятор'!$B$5+2,0,IF(T30&lt;='Калькулятор'!$B$5,0,0)))</f>
        <v/>
      </c>
      <c r="N30" s="168" t="str">
        <f>IF(T30&gt;('Калькулятор'!$B$5+2),"",IF(T30='Калькулятор'!$B$5+2,0,IF(T30&lt;='Калькулятор'!$B$5,0,0)))</f>
        <v/>
      </c>
      <c r="O30" s="168" t="str">
        <f>IF(T30&gt;('Калькулятор'!$B$5+2),"",IF(T30='Калькулятор'!$B$5+2,0,IF(T30&lt;='Калькулятор'!$B$5,0,0)))</f>
        <v/>
      </c>
      <c r="P30" s="168" t="str">
        <f>IF(T30&gt;('Калькулятор'!$B$5+2),"",IF(T30='Калькулятор'!$B$5+2,0,IF(T30&lt;='Калькулятор'!$B$5,0,0)))</f>
        <v/>
      </c>
      <c r="Q30" s="168" t="str">
        <f>IF(T30&gt;('Калькулятор'!$B$5+2),"",IF(T30='Калькулятор'!$B$5+2,0,IF(T30&lt;='Калькулятор'!$B$5,0,0)))</f>
        <v/>
      </c>
      <c r="R30" s="171" t="str">
        <f>IF(T30&gt;('Калькулятор'!$B$5+2),"",IF(T30='Калькулятор'!$B$5+2,XIRR($D$7:D29,$B$7:B29,50),"Х"))</f>
        <v/>
      </c>
      <c r="S30" s="172" t="str">
        <f>IF(T30&gt;('Калькулятор'!$B$5+2),"",IF(T30='Калькулятор'!$B$5+2,F30+E30+J30,"Х"))</f>
        <v/>
      </c>
      <c r="T30" s="162">
        <v>24</v>
      </c>
      <c r="U30" s="163" t="str">
        <f ca="1">'Калькулятор'!E27</f>
        <v>погашено</v>
      </c>
    </row>
    <row r="31" ht="15.6">
      <c r="A31" s="164" t="str">
        <f ca="1">IF(T31&gt;('Калькулятор'!$B$5+2),"",IF(T31='Калькулятор'!$B$5+2,"Усього",'Калькулятор'!C28))</f>
        <v/>
      </c>
      <c r="B31" s="165" t="str">
        <f ca="1">IF(T31&gt;('Калькулятор'!$B$5+2),"",IF(T31='Калькулятор'!$B$5+2,"Х",'Калькулятор'!D28))</f>
        <v/>
      </c>
      <c r="C31" s="166" t="str">
        <f ca="1">IF(T31&gt;('Калькулятор'!$B$5+2),"",IF(T31='Калькулятор'!$B$5+2,SUM($C$8:C30),IFERROR(B31-B30,"")))</f>
        <v/>
      </c>
      <c r="D31" s="167" t="str">
        <f ca="1">IF(T31&gt;('Калькулятор'!$B$5+2),"",IF(T31='Калькулятор'!$B$5+2,SUM(D30),'Калькулятор'!I28))</f>
        <v/>
      </c>
      <c r="E31" s="167" t="str">
        <f ca="1">IF(T31&gt;('Калькулятор'!$B$5+2),"",IF(T31='Калькулятор'!$B$5+2,SUM(E30),'Калькулятор'!G28))</f>
        <v/>
      </c>
      <c r="F31" s="167" t="str">
        <f ca="1">IF(T31&gt;('Калькулятор'!$B$5+2),"",IF(T31='Калькулятор'!$B$5+2,SUM($F$7:F30),'Калькулятор'!H28))</f>
        <v/>
      </c>
      <c r="G31" s="168" t="str">
        <f>IF(T31&gt;('Калькулятор'!$B$5+2),"",IF(T31='Калькулятор'!$B$5+2,0,IF(T31&lt;='Калькулятор'!$B$5,0,0)))</f>
        <v/>
      </c>
      <c r="H31" s="168" t="str">
        <f>IF(T31&gt;('Калькулятор'!$B$5+2),"",IF(T31='Калькулятор'!$B$5+2,0,IF(T31&lt;='Калькулятор'!$B$5,0,0)))</f>
        <v/>
      </c>
      <c r="I31" s="169" t="str">
        <f>IF(T31&gt;('Калькулятор'!$B$5+2),"",IF(T31='Калькулятор'!$B$5+2,0,IF(T31&lt;='Калькулятор'!$B$5,0,0)))</f>
        <v/>
      </c>
      <c r="J31" s="167" t="str">
        <f>IF(T31&gt;('Калькулятор'!$B$5+2),"",IF(T31='Калькулятор'!$B$5+2,SUM($J$7:J30),IF(T31&lt;='Калькулятор'!$B$5,0,0)))</f>
        <v/>
      </c>
      <c r="K31" s="170" t="str">
        <f>IF(T31&gt;('Калькулятор'!$B$5+2),"",IF(T31='Калькулятор'!$B$5+2,0,IF(T31&lt;='Калькулятор'!$B$5,0,0)))</f>
        <v/>
      </c>
      <c r="L31" s="168" t="str">
        <f>IF(T31&gt;('Калькулятор'!$B$5+2),"",IF(T31='Калькулятор'!$B$5+2,0,IF(T31&lt;='Калькулятор'!$B$5,0,0)))</f>
        <v/>
      </c>
      <c r="M31" s="168" t="str">
        <f>IF(T31&gt;('Калькулятор'!$B$5+2),"",IF(T31='Калькулятор'!$B$5+2,0,IF(T31&lt;='Калькулятор'!$B$5,0,0)))</f>
        <v/>
      </c>
      <c r="N31" s="168" t="str">
        <f>IF(T31&gt;('Калькулятор'!$B$5+2),"",IF(T31='Калькулятор'!$B$5+2,0,IF(T31&lt;='Калькулятор'!$B$5,0,0)))</f>
        <v/>
      </c>
      <c r="O31" s="168" t="str">
        <f>IF(T31&gt;('Калькулятор'!$B$5+2),"",IF(T31='Калькулятор'!$B$5+2,0,IF(T31&lt;='Калькулятор'!$B$5,0,0)))</f>
        <v/>
      </c>
      <c r="P31" s="168" t="str">
        <f>IF(T31&gt;('Калькулятор'!$B$5+2),"",IF(T31='Калькулятор'!$B$5+2,0,IF(T31&lt;='Калькулятор'!$B$5,0,0)))</f>
        <v/>
      </c>
      <c r="Q31" s="168" t="str">
        <f>IF(T31&gt;('Калькулятор'!$B$5+2),"",IF(T31='Калькулятор'!$B$5+2,0,IF(T31&lt;='Калькулятор'!$B$5,0,0)))</f>
        <v/>
      </c>
      <c r="R31" s="171" t="str">
        <f>IF(T31&gt;('Калькулятор'!$B$5+2),"",IF(T31='Калькулятор'!$B$5+2,XIRR($D$7:D30,$B$7:B30,50),"Х"))</f>
        <v/>
      </c>
      <c r="S31" s="172" t="str">
        <f>IF(T31&gt;('Калькулятор'!$B$5+2),"",IF(T31='Калькулятор'!$B$5+2,F31+E31+J31,"Х"))</f>
        <v/>
      </c>
      <c r="T31" s="162">
        <v>25</v>
      </c>
      <c r="U31" s="163" t="str">
        <f ca="1">'Калькулятор'!E28</f>
        <v>погашено</v>
      </c>
    </row>
    <row r="32" ht="15.6">
      <c r="A32" s="164" t="str">
        <f ca="1">IF(T32&gt;('Калькулятор'!$B$5+2),"",IF(T32='Калькулятор'!$B$5+2,"Усього",'Калькулятор'!C29))</f>
        <v/>
      </c>
      <c r="B32" s="165" t="str">
        <f ca="1">IF(T32&gt;('Калькулятор'!$B$5+2),"",IF(T32='Калькулятор'!$B$5+2,"Х",'Калькулятор'!D29))</f>
        <v/>
      </c>
      <c r="C32" s="166" t="str">
        <f ca="1">IF(T32&gt;('Калькулятор'!$B$5+2),"",IF(T32='Калькулятор'!$B$5+2,SUM($C$8:C31),IFERROR(B32-B31,"")))</f>
        <v/>
      </c>
      <c r="D32" s="167" t="str">
        <f ca="1">IF(T32&gt;('Калькулятор'!$B$5+2),"",IF(T32='Калькулятор'!$B$5+2,SUM(D31),'Калькулятор'!I29))</f>
        <v/>
      </c>
      <c r="E32" s="167" t="str">
        <f ca="1">IF(T32&gt;('Калькулятор'!$B$5+2),"",IF(T32='Калькулятор'!$B$5+2,SUM(E31),'Калькулятор'!G29))</f>
        <v/>
      </c>
      <c r="F32" s="167" t="str">
        <f ca="1">IF(T32&gt;('Калькулятор'!$B$5+2),"",IF(T32='Калькулятор'!$B$5+2,SUM($F$7:F31),'Калькулятор'!H29))</f>
        <v/>
      </c>
      <c r="G32" s="168" t="str">
        <f>IF(T32&gt;('Калькулятор'!$B$5+2),"",IF(T32='Калькулятор'!$B$5+2,0,IF(T32&lt;='Калькулятор'!$B$5,0,0)))</f>
        <v/>
      </c>
      <c r="H32" s="168" t="str">
        <f>IF(T32&gt;('Калькулятор'!$B$5+2),"",IF(T32='Калькулятор'!$B$5+2,0,IF(T32&lt;='Калькулятор'!$B$5,0,0)))</f>
        <v/>
      </c>
      <c r="I32" s="169" t="str">
        <f>IF(T32&gt;('Калькулятор'!$B$5+2),"",IF(T32='Калькулятор'!$B$5+2,0,IF(T32&lt;='Калькулятор'!$B$5,0,0)))</f>
        <v/>
      </c>
      <c r="J32" s="167" t="str">
        <f>IF(T32&gt;('Калькулятор'!$B$5+2),"",IF(T32='Калькулятор'!$B$5+2,SUM($J$7:J31),IF(T32&lt;='Калькулятор'!$B$5,0,0)))</f>
        <v/>
      </c>
      <c r="K32" s="170" t="str">
        <f>IF(T32&gt;('Калькулятор'!$B$5+2),"",IF(T32='Калькулятор'!$B$5+2,0,IF(T32&lt;='Калькулятор'!$B$5,0,0)))</f>
        <v/>
      </c>
      <c r="L32" s="168" t="str">
        <f>IF(T32&gt;('Калькулятор'!$B$5+2),"",IF(T32='Калькулятор'!$B$5+2,0,IF(T32&lt;='Калькулятор'!$B$5,0,0)))</f>
        <v/>
      </c>
      <c r="M32" s="168" t="str">
        <f>IF(T32&gt;('Калькулятор'!$B$5+2),"",IF(T32='Калькулятор'!$B$5+2,0,IF(T32&lt;='Калькулятор'!$B$5,0,0)))</f>
        <v/>
      </c>
      <c r="N32" s="168" t="str">
        <f>IF(T32&gt;('Калькулятор'!$B$5+2),"",IF(T32='Калькулятор'!$B$5+2,0,IF(T32&lt;='Калькулятор'!$B$5,0,0)))</f>
        <v/>
      </c>
      <c r="O32" s="168" t="str">
        <f>IF(T32&gt;('Калькулятор'!$B$5+2),"",IF(T32='Калькулятор'!$B$5+2,0,IF(T32&lt;='Калькулятор'!$B$5,0,0)))</f>
        <v/>
      </c>
      <c r="P32" s="168" t="str">
        <f>IF(T32&gt;('Калькулятор'!$B$5+2),"",IF(T32='Калькулятор'!$B$5+2,0,IF(T32&lt;='Калькулятор'!$B$5,0,0)))</f>
        <v/>
      </c>
      <c r="Q32" s="168" t="str">
        <f>IF(T32&gt;('Калькулятор'!$B$5+2),"",IF(T32='Калькулятор'!$B$5+2,0,IF(T32&lt;='Калькулятор'!$B$5,0,0)))</f>
        <v/>
      </c>
      <c r="R32" s="171" t="str">
        <f>IF(T32&gt;('Калькулятор'!$B$5+2),"",IF(T32='Калькулятор'!$B$5+2,XIRR($D$7:D31,$B$7:B31,50),"Х"))</f>
        <v/>
      </c>
      <c r="S32" s="172" t="str">
        <f>IF(T32&gt;('Калькулятор'!$B$5+2),"",IF(T32='Калькулятор'!$B$5+2,F32+E32+J32,"Х"))</f>
        <v/>
      </c>
      <c r="T32" s="162">
        <v>26</v>
      </c>
      <c r="U32" s="163" t="str">
        <f ca="1">'Калькулятор'!E29</f>
        <v>погашено</v>
      </c>
    </row>
    <row r="33" ht="15.6">
      <c r="A33" s="164" t="str">
        <f ca="1">IF(T33&gt;('Калькулятор'!$B$5+2),"",IF(T33='Калькулятор'!$B$5+2,"Усього",'Калькулятор'!C30))</f>
        <v/>
      </c>
      <c r="B33" s="165" t="str">
        <f ca="1">IF(T33&gt;('Калькулятор'!$B$5+2),"",IF(T33='Калькулятор'!$B$5+2,"Х",'Калькулятор'!D30))</f>
        <v/>
      </c>
      <c r="C33" s="166" t="str">
        <f ca="1">IF(T33&gt;('Калькулятор'!$B$5+2),"",IF(T33='Калькулятор'!$B$5+2,SUM($C$8:C32),IFERROR(B33-B32,"")))</f>
        <v/>
      </c>
      <c r="D33" s="167" t="str">
        <f ca="1">IF(T33&gt;('Калькулятор'!$B$5+2),"",IF(T33='Калькулятор'!$B$5+2,SUM(D32),'Калькулятор'!I30))</f>
        <v/>
      </c>
      <c r="E33" s="167" t="str">
        <f ca="1">IF(T33&gt;('Калькулятор'!$B$5+2),"",IF(T33='Калькулятор'!$B$5+2,SUM(E32),'Калькулятор'!G30))</f>
        <v/>
      </c>
      <c r="F33" s="167" t="str">
        <f ca="1">IF(T33&gt;('Калькулятор'!$B$5+2),"",IF(T33='Калькулятор'!$B$5+2,SUM($F$7:F32),'Калькулятор'!H30))</f>
        <v/>
      </c>
      <c r="G33" s="168" t="str">
        <f>IF(T33&gt;('Калькулятор'!$B$5+2),"",IF(T33='Калькулятор'!$B$5+2,0,IF(T33&lt;='Калькулятор'!$B$5,0,0)))</f>
        <v/>
      </c>
      <c r="H33" s="168" t="str">
        <f>IF(T33&gt;('Калькулятор'!$B$5+2),"",IF(T33='Калькулятор'!$B$5+2,0,IF(T33&lt;='Калькулятор'!$B$5,0,0)))</f>
        <v/>
      </c>
      <c r="I33" s="169" t="str">
        <f>IF(T33&gt;('Калькулятор'!$B$5+2),"",IF(T33='Калькулятор'!$B$5+2,0,IF(T33&lt;='Калькулятор'!$B$5,0,0)))</f>
        <v/>
      </c>
      <c r="J33" s="167" t="str">
        <f>IF(T33&gt;('Калькулятор'!$B$5+2),"",IF(T33='Калькулятор'!$B$5+2,SUM($J$7:J32),IF(T33&lt;='Калькулятор'!$B$5,0,0)))</f>
        <v/>
      </c>
      <c r="K33" s="170" t="str">
        <f>IF(T33&gt;('Калькулятор'!$B$5+2),"",IF(T33='Калькулятор'!$B$5+2,0,IF(T33&lt;='Калькулятор'!$B$5,0,0)))</f>
        <v/>
      </c>
      <c r="L33" s="168" t="str">
        <f>IF(T33&gt;('Калькулятор'!$B$5+2),"",IF(T33='Калькулятор'!$B$5+2,0,IF(T33&lt;='Калькулятор'!$B$5,0,0)))</f>
        <v/>
      </c>
      <c r="M33" s="168" t="str">
        <f>IF(T33&gt;('Калькулятор'!$B$5+2),"",IF(T33='Калькулятор'!$B$5+2,0,IF(T33&lt;='Калькулятор'!$B$5,0,0)))</f>
        <v/>
      </c>
      <c r="N33" s="168" t="str">
        <f>IF(T33&gt;('Калькулятор'!$B$5+2),"",IF(T33='Калькулятор'!$B$5+2,0,IF(T33&lt;='Калькулятор'!$B$5,0,0)))</f>
        <v/>
      </c>
      <c r="O33" s="168" t="str">
        <f>IF(T33&gt;('Калькулятор'!$B$5+2),"",IF(T33='Калькулятор'!$B$5+2,0,IF(T33&lt;='Калькулятор'!$B$5,0,0)))</f>
        <v/>
      </c>
      <c r="P33" s="168" t="str">
        <f>IF(T33&gt;('Калькулятор'!$B$5+2),"",IF(T33='Калькулятор'!$B$5+2,0,IF(T33&lt;='Калькулятор'!$B$5,0,0)))</f>
        <v/>
      </c>
      <c r="Q33" s="168" t="str">
        <f>IF(T33&gt;('Калькулятор'!$B$5+2),"",IF(T33='Калькулятор'!$B$5+2,0,IF(T33&lt;='Калькулятор'!$B$5,0,0)))</f>
        <v/>
      </c>
      <c r="R33" s="171" t="str">
        <f>IF(T33&gt;('Калькулятор'!$B$5+2),"",IF(T33='Калькулятор'!$B$5+2,XIRR($D$7:D32,$B$7:B32,50),"Х"))</f>
        <v/>
      </c>
      <c r="S33" s="172" t="str">
        <f>IF(T33&gt;('Калькулятор'!$B$5+2),"",IF(T33='Калькулятор'!$B$5+2,F33+E33+J33,"Х"))</f>
        <v/>
      </c>
      <c r="T33" s="162">
        <v>27</v>
      </c>
      <c r="U33" s="163" t="str">
        <f ca="1">'Калькулятор'!E30</f>
        <v>погашено</v>
      </c>
    </row>
    <row r="34" ht="15.6">
      <c r="A34" s="164" t="str">
        <f ca="1">IF(T34&gt;('Калькулятор'!$B$5+2),"",IF(T34='Калькулятор'!$B$5+2,"Усього",'Калькулятор'!C31))</f>
        <v/>
      </c>
      <c r="B34" s="165" t="str">
        <f ca="1">IF(T34&gt;('Калькулятор'!$B$5+2),"",IF(T34='Калькулятор'!$B$5+2,"Х",'Калькулятор'!D31))</f>
        <v/>
      </c>
      <c r="C34" s="166" t="str">
        <f ca="1">IF(T34&gt;('Калькулятор'!$B$5+2),"",IF(T34='Калькулятор'!$B$5+2,SUM($C$8:C33),IFERROR(B34-B33,"")))</f>
        <v/>
      </c>
      <c r="D34" s="167" t="str">
        <f ca="1">IF(T34&gt;('Калькулятор'!$B$5+2),"",IF(T34='Калькулятор'!$B$5+2,SUM(D33),'Калькулятор'!I31))</f>
        <v/>
      </c>
      <c r="E34" s="167" t="str">
        <f ca="1">IF(T34&gt;('Калькулятор'!$B$5+2),"",IF(T34='Калькулятор'!$B$5+2,SUM(E33),'Калькулятор'!G31))</f>
        <v/>
      </c>
      <c r="F34" s="167" t="str">
        <f ca="1">IF(T34&gt;('Калькулятор'!$B$5+2),"",IF(T34='Калькулятор'!$B$5+2,SUM($F$7:F33),'Калькулятор'!H31))</f>
        <v/>
      </c>
      <c r="G34" s="168" t="str">
        <f>IF(T34&gt;('Калькулятор'!$B$5+2),"",IF(T34='Калькулятор'!$B$5+2,0,IF(T34&lt;='Калькулятор'!$B$5,0,0)))</f>
        <v/>
      </c>
      <c r="H34" s="168" t="str">
        <f>IF(T34&gt;('Калькулятор'!$B$5+2),"",IF(T34='Калькулятор'!$B$5+2,0,IF(T34&lt;='Калькулятор'!$B$5,0,0)))</f>
        <v/>
      </c>
      <c r="I34" s="169" t="str">
        <f>IF(T34&gt;('Калькулятор'!$B$5+2),"",IF(T34='Калькулятор'!$B$5+2,0,IF(T34&lt;='Калькулятор'!$B$5,0,0)))</f>
        <v/>
      </c>
      <c r="J34" s="167" t="str">
        <f>IF(T34&gt;('Калькулятор'!$B$5+2),"",IF(T34='Калькулятор'!$B$5+2,SUM($J$7:J33),IF(T34&lt;='Калькулятор'!$B$5,0,0)))</f>
        <v/>
      </c>
      <c r="K34" s="170" t="str">
        <f>IF(T34&gt;('Калькулятор'!$B$5+2),"",IF(T34='Калькулятор'!$B$5+2,0,IF(T34&lt;='Калькулятор'!$B$5,0,0)))</f>
        <v/>
      </c>
      <c r="L34" s="168" t="str">
        <f>IF(T34&gt;('Калькулятор'!$B$5+2),"",IF(T34='Калькулятор'!$B$5+2,0,IF(T34&lt;='Калькулятор'!$B$5,0,0)))</f>
        <v/>
      </c>
      <c r="M34" s="168" t="str">
        <f>IF(T34&gt;('Калькулятор'!$B$5+2),"",IF(T34='Калькулятор'!$B$5+2,0,IF(T34&lt;='Калькулятор'!$B$5,0,0)))</f>
        <v/>
      </c>
      <c r="N34" s="168" t="str">
        <f>IF(T34&gt;('Калькулятор'!$B$5+2),"",IF(T34='Калькулятор'!$B$5+2,0,IF(T34&lt;='Калькулятор'!$B$5,0,0)))</f>
        <v/>
      </c>
      <c r="O34" s="168" t="str">
        <f>IF(T34&gt;('Калькулятор'!$B$5+2),"",IF(T34='Калькулятор'!$B$5+2,0,IF(T34&lt;='Калькулятор'!$B$5,0,0)))</f>
        <v/>
      </c>
      <c r="P34" s="168" t="str">
        <f>IF(T34&gt;('Калькулятор'!$B$5+2),"",IF(T34='Калькулятор'!$B$5+2,0,IF(T34&lt;='Калькулятор'!$B$5,0,0)))</f>
        <v/>
      </c>
      <c r="Q34" s="168" t="str">
        <f>IF(T34&gt;('Калькулятор'!$B$5+2),"",IF(T34='Калькулятор'!$B$5+2,0,IF(T34&lt;='Калькулятор'!$B$5,0,0)))</f>
        <v/>
      </c>
      <c r="R34" s="171" t="str">
        <f>IF(T34&gt;('Калькулятор'!$B$5+2),"",IF(T34='Калькулятор'!$B$5+2,XIRR($D$7:D33,$B$7:B33,50),"Х"))</f>
        <v/>
      </c>
      <c r="S34" s="172" t="str">
        <f>IF(T34&gt;('Калькулятор'!$B$5+2),"",IF(T34='Калькулятор'!$B$5+2,F34+E34+J34,"Х"))</f>
        <v/>
      </c>
      <c r="T34" s="162">
        <v>28</v>
      </c>
      <c r="U34" s="163" t="str">
        <f ca="1">'Калькулятор'!E31</f>
        <v>погашено</v>
      </c>
    </row>
    <row r="35" ht="15.6">
      <c r="A35" s="164" t="str">
        <f ca="1">IF(T35&gt;('Калькулятор'!$B$5+2),"",IF(T35='Калькулятор'!$B$5+2,"Усього",'Калькулятор'!C32))</f>
        <v/>
      </c>
      <c r="B35" s="165" t="str">
        <f ca="1">IF(T35&gt;('Калькулятор'!$B$5+2),"",IF(T35='Калькулятор'!$B$5+2,"Х",'Калькулятор'!D32))</f>
        <v/>
      </c>
      <c r="C35" s="166" t="str">
        <f ca="1">IF(T35&gt;('Калькулятор'!$B$5+2),"",IF(T35='Калькулятор'!$B$5+2,SUM($C$8:C34),IFERROR(B35-B34,"")))</f>
        <v/>
      </c>
      <c r="D35" s="167" t="str">
        <f ca="1">IF(T35&gt;('Калькулятор'!$B$5+2),"",IF(T35='Калькулятор'!$B$5+2,SUM(D34),'Калькулятор'!I32))</f>
        <v/>
      </c>
      <c r="E35" s="167" t="str">
        <f ca="1">IF(T35&gt;('Калькулятор'!$B$5+2),"",IF(T35='Калькулятор'!$B$5+2,SUM(E34),'Калькулятор'!G32))</f>
        <v/>
      </c>
      <c r="F35" s="167" t="str">
        <f ca="1">IF(T35&gt;('Калькулятор'!$B$5+2),"",IF(T35='Калькулятор'!$B$5+2,SUM($F$7:F34),'Калькулятор'!H32))</f>
        <v/>
      </c>
      <c r="G35" s="168" t="str">
        <f>IF(T35&gt;('Калькулятор'!$B$5+2),"",IF(T35='Калькулятор'!$B$5+2,0,IF(T35&lt;='Калькулятор'!$B$5,0,0)))</f>
        <v/>
      </c>
      <c r="H35" s="168" t="str">
        <f>IF(T35&gt;('Калькулятор'!$B$5+2),"",IF(T35='Калькулятор'!$B$5+2,0,IF(T35&lt;='Калькулятор'!$B$5,0,0)))</f>
        <v/>
      </c>
      <c r="I35" s="169" t="str">
        <f>IF(T35&gt;('Калькулятор'!$B$5+2),"",IF(T35='Калькулятор'!$B$5+2,0,IF(T35&lt;='Калькулятор'!$B$5,0,0)))</f>
        <v/>
      </c>
      <c r="J35" s="167" t="str">
        <f>IF(T35&gt;('Калькулятор'!$B$5+2),"",IF(T35='Калькулятор'!$B$5+2,SUM($J$7:J34),IF(T35&lt;='Калькулятор'!$B$5,0,0)))</f>
        <v/>
      </c>
      <c r="K35" s="170" t="str">
        <f>IF(T35&gt;('Калькулятор'!$B$5+2),"",IF(T35='Калькулятор'!$B$5+2,0,IF(T35&lt;='Калькулятор'!$B$5,0,0)))</f>
        <v/>
      </c>
      <c r="L35" s="168" t="str">
        <f>IF(T35&gt;('Калькулятор'!$B$5+2),"",IF(T35='Калькулятор'!$B$5+2,0,IF(T35&lt;='Калькулятор'!$B$5,0,0)))</f>
        <v/>
      </c>
      <c r="M35" s="168" t="str">
        <f>IF(T35&gt;('Калькулятор'!$B$5+2),"",IF(T35='Калькулятор'!$B$5+2,0,IF(T35&lt;='Калькулятор'!$B$5,0,0)))</f>
        <v/>
      </c>
      <c r="N35" s="168" t="str">
        <f>IF(T35&gt;('Калькулятор'!$B$5+2),"",IF(T35='Калькулятор'!$B$5+2,0,IF(T35&lt;='Калькулятор'!$B$5,0,0)))</f>
        <v/>
      </c>
      <c r="O35" s="168" t="str">
        <f>IF(T35&gt;('Калькулятор'!$B$5+2),"",IF(T35='Калькулятор'!$B$5+2,0,IF(T35&lt;='Калькулятор'!$B$5,0,0)))</f>
        <v/>
      </c>
      <c r="P35" s="168" t="str">
        <f>IF(T35&gt;('Калькулятор'!$B$5+2),"",IF(T35='Калькулятор'!$B$5+2,0,IF(T35&lt;='Калькулятор'!$B$5,0,0)))</f>
        <v/>
      </c>
      <c r="Q35" s="168" t="str">
        <f>IF(T35&gt;('Калькулятор'!$B$5+2),"",IF(T35='Калькулятор'!$B$5+2,0,IF(T35&lt;='Калькулятор'!$B$5,0,0)))</f>
        <v/>
      </c>
      <c r="R35" s="171" t="str">
        <f>IF(T35&gt;('Калькулятор'!$B$5+2),"",IF(T35='Калькулятор'!$B$5+2,XIRR($D$7:D34,$B$7:B34,50),"Х"))</f>
        <v/>
      </c>
      <c r="S35" s="172" t="str">
        <f>IF(T35&gt;('Калькулятор'!$B$5+2),"",IF(T35='Калькулятор'!$B$5+2,F35+E35+J35,"Х"))</f>
        <v/>
      </c>
      <c r="T35" s="162">
        <v>29</v>
      </c>
      <c r="U35" s="163" t="str">
        <f ca="1">'Калькулятор'!E32</f>
        <v>погашено</v>
      </c>
    </row>
    <row r="36" ht="15.6">
      <c r="A36" s="164" t="str">
        <f ca="1">IF(T36&gt;('Калькулятор'!$B$5+2),"",IF(T36='Калькулятор'!$B$5+2,"Усього",'Калькулятор'!C33))</f>
        <v/>
      </c>
      <c r="B36" s="165" t="str">
        <f ca="1">IF(T36&gt;('Калькулятор'!$B$5+2),"",IF(T36='Калькулятор'!$B$5+2,"Х",'Калькулятор'!D33))</f>
        <v/>
      </c>
      <c r="C36" s="166" t="str">
        <f ca="1">IF(T36&gt;('Калькулятор'!$B$5+2),"",IF(T36='Калькулятор'!$B$5+2,SUM($C$8:C35),IFERROR(B36-B35,"")))</f>
        <v/>
      </c>
      <c r="D36" s="167" t="str">
        <f ca="1">IF(T36&gt;('Калькулятор'!$B$5+2),"",IF(T36='Калькулятор'!$B$5+2,SUM(D35),'Калькулятор'!I33))</f>
        <v/>
      </c>
      <c r="E36" s="167" t="str">
        <f ca="1">IF(T36&gt;('Калькулятор'!$B$5+2),"",IF(T36='Калькулятор'!$B$5+2,SUM(E35),'Калькулятор'!G33))</f>
        <v/>
      </c>
      <c r="F36" s="167" t="str">
        <f ca="1">IF(T36&gt;('Калькулятор'!$B$5+2),"",IF(T36='Калькулятор'!$B$5+2,SUM($F$7:F35),'Калькулятор'!H33))</f>
        <v/>
      </c>
      <c r="G36" s="168" t="str">
        <f>IF(T36&gt;('Калькулятор'!$B$5+2),"",IF(T36='Калькулятор'!$B$5+2,0,IF(T36&lt;='Калькулятор'!$B$5,0,0)))</f>
        <v/>
      </c>
      <c r="H36" s="168" t="str">
        <f>IF(T36&gt;('Калькулятор'!$B$5+2),"",IF(T36='Калькулятор'!$B$5+2,0,IF(T36&lt;='Калькулятор'!$B$5,0,0)))</f>
        <v/>
      </c>
      <c r="I36" s="169" t="str">
        <f>IF(T36&gt;('Калькулятор'!$B$5+2),"",IF(T36='Калькулятор'!$B$5+2,0,IF(T36&lt;='Калькулятор'!$B$5,0,0)))</f>
        <v/>
      </c>
      <c r="J36" s="167" t="str">
        <f>IF(T36&gt;('Калькулятор'!$B$5+2),"",IF(T36='Калькулятор'!$B$5+2,SUM($J$7:J35),IF(T36&lt;='Калькулятор'!$B$5,0,0)))</f>
        <v/>
      </c>
      <c r="K36" s="170" t="str">
        <f>IF(T36&gt;('Калькулятор'!$B$5+2),"",IF(T36='Калькулятор'!$B$5+2,0,IF(T36&lt;='Калькулятор'!$B$5,0,0)))</f>
        <v/>
      </c>
      <c r="L36" s="168" t="str">
        <f>IF(T36&gt;('Калькулятор'!$B$5+2),"",IF(T36='Калькулятор'!$B$5+2,0,IF(T36&lt;='Калькулятор'!$B$5,0,0)))</f>
        <v/>
      </c>
      <c r="M36" s="168" t="str">
        <f>IF(T36&gt;('Калькулятор'!$B$5+2),"",IF(T36='Калькулятор'!$B$5+2,0,IF(T36&lt;='Калькулятор'!$B$5,0,0)))</f>
        <v/>
      </c>
      <c r="N36" s="168" t="str">
        <f>IF(T36&gt;('Калькулятор'!$B$5+2),"",IF(T36='Калькулятор'!$B$5+2,0,IF(T36&lt;='Калькулятор'!$B$5,0,0)))</f>
        <v/>
      </c>
      <c r="O36" s="168" t="str">
        <f>IF(T36&gt;('Калькулятор'!$B$5+2),"",IF(T36='Калькулятор'!$B$5+2,0,IF(T36&lt;='Калькулятор'!$B$5,0,0)))</f>
        <v/>
      </c>
      <c r="P36" s="168" t="str">
        <f>IF(T36&gt;('Калькулятор'!$B$5+2),"",IF(T36='Калькулятор'!$B$5+2,0,IF(T36&lt;='Калькулятор'!$B$5,0,0)))</f>
        <v/>
      </c>
      <c r="Q36" s="168" t="str">
        <f>IF(T36&gt;('Калькулятор'!$B$5+2),"",IF(T36='Калькулятор'!$B$5+2,0,IF(T36&lt;='Калькулятор'!$B$5,0,0)))</f>
        <v/>
      </c>
      <c r="R36" s="171" t="str">
        <f>IF(T36&gt;('Калькулятор'!$B$5+2),"",IF(T36='Калькулятор'!$B$5+2,XIRR($D$7:D35,$B$7:B35,50),"Х"))</f>
        <v/>
      </c>
      <c r="S36" s="172" t="str">
        <f>IF(T36&gt;('Калькулятор'!$B$5+2),"",IF(T36='Калькулятор'!$B$5+2,F36+E36+J36,"Х"))</f>
        <v/>
      </c>
      <c r="T36" s="162">
        <v>30</v>
      </c>
      <c r="U36" s="163" t="str">
        <f ca="1">'Калькулятор'!E33</f>
        <v>погашено</v>
      </c>
    </row>
    <row r="37" ht="15.6">
      <c r="A37" s="164" t="str">
        <f ca="1">IF(T37&gt;('Калькулятор'!$B$5+2),"",IF(T37='Калькулятор'!$B$5+2,"Усього",'Калькулятор'!C34))</f>
        <v/>
      </c>
      <c r="B37" s="165" t="str">
        <f ca="1">IF(T37&gt;('Калькулятор'!$B$5+2),"",IF(T37='Калькулятор'!$B$5+2,"Х",'Калькулятор'!D34))</f>
        <v/>
      </c>
      <c r="C37" s="166" t="str">
        <f ca="1">IF(T37&gt;('Калькулятор'!$B$5+2),"",IF(T37='Калькулятор'!$B$5+2,SUM($C$8:C36),IFERROR(B37-B36,"")))</f>
        <v/>
      </c>
      <c r="D37" s="167" t="str">
        <f ca="1">IF(T37&gt;('Калькулятор'!$B$5+2),"",IF(T37='Калькулятор'!$B$5+2,SUM(D36),'Калькулятор'!I34))</f>
        <v/>
      </c>
      <c r="E37" s="167" t="str">
        <f ca="1">IF(T37&gt;('Калькулятор'!$B$5+2),"",IF(T37='Калькулятор'!$B$5+2,SUM(E36),'Калькулятор'!G34))</f>
        <v/>
      </c>
      <c r="F37" s="167" t="str">
        <f ca="1">IF(T37&gt;('Калькулятор'!$B$5+2),"",IF(T37='Калькулятор'!$B$5+2,SUM($F$7:F36),'Калькулятор'!H34))</f>
        <v/>
      </c>
      <c r="G37" s="168" t="str">
        <f>IF(T37&gt;('Калькулятор'!$B$5+2),"",IF(T37='Калькулятор'!$B$5+2,0,IF(T37&lt;='Калькулятор'!$B$5,0,0)))</f>
        <v/>
      </c>
      <c r="H37" s="168" t="str">
        <f>IF(T37&gt;('Калькулятор'!$B$5+2),"",IF(T37='Калькулятор'!$B$5+2,0,IF(T37&lt;='Калькулятор'!$B$5,0,0)))</f>
        <v/>
      </c>
      <c r="I37" s="169" t="str">
        <f>IF(T37&gt;('Калькулятор'!$B$5+2),"",IF(T37='Калькулятор'!$B$5+2,0,IF(T37&lt;='Калькулятор'!$B$5,0,0)))</f>
        <v/>
      </c>
      <c r="J37" s="167" t="str">
        <f>IF(T37&gt;('Калькулятор'!$B$5+2),"",IF(T37='Калькулятор'!$B$5+2,SUM($J$7:J36),IF(T37&lt;='Калькулятор'!$B$5,0,0)))</f>
        <v/>
      </c>
      <c r="K37" s="170" t="str">
        <f>IF(T37&gt;('Калькулятор'!$B$5+2),"",IF(T37='Калькулятор'!$B$5+2,0,IF(T37&lt;='Калькулятор'!$B$5,0,0)))</f>
        <v/>
      </c>
      <c r="L37" s="168" t="str">
        <f>IF(T37&gt;('Калькулятор'!$B$5+2),"",IF(T37='Калькулятор'!$B$5+2,0,IF(T37&lt;='Калькулятор'!$B$5,0,0)))</f>
        <v/>
      </c>
      <c r="M37" s="168" t="str">
        <f>IF(T37&gt;('Калькулятор'!$B$5+2),"",IF(T37='Калькулятор'!$B$5+2,0,IF(T37&lt;='Калькулятор'!$B$5,0,0)))</f>
        <v/>
      </c>
      <c r="N37" s="168" t="str">
        <f>IF(T37&gt;('Калькулятор'!$B$5+2),"",IF(T37='Калькулятор'!$B$5+2,0,IF(T37&lt;='Калькулятор'!$B$5,0,0)))</f>
        <v/>
      </c>
      <c r="O37" s="168" t="str">
        <f>IF(T37&gt;('Калькулятор'!$B$5+2),"",IF(T37='Калькулятор'!$B$5+2,0,IF(T37&lt;='Калькулятор'!$B$5,0,0)))</f>
        <v/>
      </c>
      <c r="P37" s="168" t="str">
        <f>IF(T37&gt;('Калькулятор'!$B$5+2),"",IF(T37='Калькулятор'!$B$5+2,0,IF(T37&lt;='Калькулятор'!$B$5,0,0)))</f>
        <v/>
      </c>
      <c r="Q37" s="168" t="str">
        <f>IF(T37&gt;('Калькулятор'!$B$5+2),"",IF(T37='Калькулятор'!$B$5+2,0,IF(T37&lt;='Калькулятор'!$B$5,0,0)))</f>
        <v/>
      </c>
      <c r="R37" s="171" t="str">
        <f>IF(T37&gt;('Калькулятор'!$B$5+2),"",IF(T37='Калькулятор'!$B$5+2,XIRR($D$7:D36,$B$7:B36,50),"Х"))</f>
        <v/>
      </c>
      <c r="S37" s="172" t="str">
        <f>IF(T37&gt;('Калькулятор'!$B$5+2),"",IF(T37='Калькулятор'!$B$5+2,F37+E37+J37,"Х"))</f>
        <v/>
      </c>
      <c r="T37" s="162">
        <v>31</v>
      </c>
      <c r="U37" s="163" t="str">
        <f ca="1">'Калькулятор'!E34</f>
        <v>погашено</v>
      </c>
    </row>
    <row r="38" ht="15.6">
      <c r="A38" s="164" t="str">
        <f ca="1">IF(T38&gt;('Калькулятор'!$B$5+2),"",IF(T38='Калькулятор'!$B$5+2,"Усього",'Калькулятор'!C35))</f>
        <v/>
      </c>
      <c r="B38" s="165" t="str">
        <f ca="1">IF(T38&gt;('Калькулятор'!$B$5+2),"",IF(T38='Калькулятор'!$B$5+2,"Х",'Калькулятор'!D35))</f>
        <v/>
      </c>
      <c r="C38" s="166" t="str">
        <f ca="1">IF(T38&gt;('Калькулятор'!$B$5+2),"",IF(T38='Калькулятор'!$B$5+2,SUM($C$8:C37),IFERROR(B38-B37,"")))</f>
        <v/>
      </c>
      <c r="D38" s="167" t="str">
        <f ca="1">IF(T38&gt;('Калькулятор'!$B$5+2),"",IF(T38='Калькулятор'!$B$5+2,SUM(D37),'Калькулятор'!I35))</f>
        <v/>
      </c>
      <c r="E38" s="167" t="str">
        <f ca="1">IF(T38&gt;('Калькулятор'!$B$5+2),"",IF(T38='Калькулятор'!$B$5+2,SUM(E37),'Калькулятор'!G35))</f>
        <v/>
      </c>
      <c r="F38" s="167" t="str">
        <f ca="1">IF(T38&gt;('Калькулятор'!$B$5+2),"",IF(T38='Калькулятор'!$B$5+2,SUM($F$7:F37),'Калькулятор'!H35))</f>
        <v/>
      </c>
      <c r="G38" s="168" t="str">
        <f>IF(T38&gt;('Калькулятор'!$B$5+2),"",IF(T38='Калькулятор'!$B$5+2,0,IF(T38&lt;='Калькулятор'!$B$5,0,0)))</f>
        <v/>
      </c>
      <c r="H38" s="168" t="str">
        <f>IF(T38&gt;('Калькулятор'!$B$5+2),"",IF(T38='Калькулятор'!$B$5+2,0,IF(T38&lt;='Калькулятор'!$B$5,0,0)))</f>
        <v/>
      </c>
      <c r="I38" s="169" t="str">
        <f>IF(T38&gt;('Калькулятор'!$B$5+2),"",IF(T38='Калькулятор'!$B$5+2,0,IF(T38&lt;='Калькулятор'!$B$5,0,0)))</f>
        <v/>
      </c>
      <c r="J38" s="167" t="str">
        <f>IF(T38&gt;('Калькулятор'!$B$5+2),"",IF(T38='Калькулятор'!$B$5+2,SUM($J$7:J37),IF(T38&lt;='Калькулятор'!$B$5,0,0)))</f>
        <v/>
      </c>
      <c r="K38" s="170" t="str">
        <f>IF(T38&gt;('Калькулятор'!$B$5+2),"",IF(T38='Калькулятор'!$B$5+2,0,IF(T38&lt;='Калькулятор'!$B$5,0,0)))</f>
        <v/>
      </c>
      <c r="L38" s="168" t="str">
        <f>IF(T38&gt;('Калькулятор'!$B$5+2),"",IF(T38='Калькулятор'!$B$5+2,0,IF(T38&lt;='Калькулятор'!$B$5,0,0)))</f>
        <v/>
      </c>
      <c r="M38" s="168" t="str">
        <f>IF(T38&gt;('Калькулятор'!$B$5+2),"",IF(T38='Калькулятор'!$B$5+2,0,IF(T38&lt;='Калькулятор'!$B$5,0,0)))</f>
        <v/>
      </c>
      <c r="N38" s="168" t="str">
        <f>IF(T38&gt;('Калькулятор'!$B$5+2),"",IF(T38='Калькулятор'!$B$5+2,0,IF(T38&lt;='Калькулятор'!$B$5,0,0)))</f>
        <v/>
      </c>
      <c r="O38" s="168" t="str">
        <f>IF(T38&gt;('Калькулятор'!$B$5+2),"",IF(T38='Калькулятор'!$B$5+2,0,IF(T38&lt;='Калькулятор'!$B$5,0,0)))</f>
        <v/>
      </c>
      <c r="P38" s="168" t="str">
        <f>IF(T38&gt;('Калькулятор'!$B$5+2),"",IF(T38='Калькулятор'!$B$5+2,0,IF(T38&lt;='Калькулятор'!$B$5,0,0)))</f>
        <v/>
      </c>
      <c r="Q38" s="168" t="str">
        <f>IF(T38&gt;('Калькулятор'!$B$5+2),"",IF(T38='Калькулятор'!$B$5+2,0,IF(T38&lt;='Калькулятор'!$B$5,0,0)))</f>
        <v/>
      </c>
      <c r="R38" s="171" t="str">
        <f>IF(T38&gt;('Калькулятор'!$B$5+2),"",IF(T38='Калькулятор'!$B$5+2,XIRR($D$7:D37,$B$7:B37,50),"Х"))</f>
        <v/>
      </c>
      <c r="S38" s="172" t="str">
        <f>IF(T38&gt;('Калькулятор'!$B$5+2),"",IF(T38='Калькулятор'!$B$5+2,F38+E38+J38,"Х"))</f>
        <v/>
      </c>
      <c r="T38" s="162">
        <v>32</v>
      </c>
      <c r="U38" s="163" t="str">
        <f ca="1">'Калькулятор'!E35</f>
        <v>погашено</v>
      </c>
    </row>
    <row r="39" ht="15.6">
      <c r="A39" s="164" t="str">
        <f ca="1">IF(T39&gt;('Калькулятор'!$B$5+2),"",IF(T39='Калькулятор'!$B$5+2,"Усього",'Калькулятор'!C36))</f>
        <v/>
      </c>
      <c r="B39" s="165" t="str">
        <f ca="1">IF(T39&gt;('Калькулятор'!$B$5+2),"",IF(T39='Калькулятор'!$B$5+2,"Х",'Калькулятор'!D36))</f>
        <v/>
      </c>
      <c r="C39" s="166" t="str">
        <f ca="1">IF(T39&gt;('Калькулятор'!$B$5+2),"",IF(T39='Калькулятор'!$B$5+2,SUM($C$8:C38),IFERROR(B39-B38,"")))</f>
        <v/>
      </c>
      <c r="D39" s="167" t="str">
        <f ca="1">IF(T39&gt;('Калькулятор'!$B$5+2),"",IF(T39='Калькулятор'!$B$5+2,SUM(D38),'Калькулятор'!I36))</f>
        <v/>
      </c>
      <c r="E39" s="167" t="str">
        <f ca="1">IF(T39&gt;('Калькулятор'!$B$5+2),"",IF(T39='Калькулятор'!$B$5+2,SUM(E38),'Калькулятор'!G36))</f>
        <v/>
      </c>
      <c r="F39" s="167" t="str">
        <f ca="1">IF(T39&gt;('Калькулятор'!$B$5+2),"",IF(T39='Калькулятор'!$B$5+2,SUM($F$7:F38),'Калькулятор'!H36))</f>
        <v/>
      </c>
      <c r="G39" s="168" t="str">
        <f>IF(T39&gt;('Калькулятор'!$B$5+2),"",IF(T39='Калькулятор'!$B$5+2,0,IF(T39&lt;='Калькулятор'!$B$5,0,0)))</f>
        <v/>
      </c>
      <c r="H39" s="168" t="str">
        <f>IF(T39&gt;('Калькулятор'!$B$5+2),"",IF(T39='Калькулятор'!$B$5+2,0,IF(T39&lt;='Калькулятор'!$B$5,0,0)))</f>
        <v/>
      </c>
      <c r="I39" s="169" t="str">
        <f>IF(T39&gt;('Калькулятор'!$B$5+2),"",IF(T39='Калькулятор'!$B$5+2,0,IF(T39&lt;='Калькулятор'!$B$5,0,0)))</f>
        <v/>
      </c>
      <c r="J39" s="167" t="str">
        <f>IF(T39&gt;('Калькулятор'!$B$5+2),"",IF(T39='Калькулятор'!$B$5+2,SUM($J$7:J38),IF(T39&lt;='Калькулятор'!$B$5,0,0)))</f>
        <v/>
      </c>
      <c r="K39" s="170" t="str">
        <f>IF(T39&gt;('Калькулятор'!$B$5+2),"",IF(T39='Калькулятор'!$B$5+2,0,IF(T39&lt;='Калькулятор'!$B$5,0,0)))</f>
        <v/>
      </c>
      <c r="L39" s="168" t="str">
        <f>IF(T39&gt;('Калькулятор'!$B$5+2),"",IF(T39='Калькулятор'!$B$5+2,0,IF(T39&lt;='Калькулятор'!$B$5,0,0)))</f>
        <v/>
      </c>
      <c r="M39" s="168" t="str">
        <f>IF(T39&gt;('Калькулятор'!$B$5+2),"",IF(T39='Калькулятор'!$B$5+2,0,IF(T39&lt;='Калькулятор'!$B$5,0,0)))</f>
        <v/>
      </c>
      <c r="N39" s="168" t="str">
        <f>IF(T39&gt;('Калькулятор'!$B$5+2),"",IF(T39='Калькулятор'!$B$5+2,0,IF(T39&lt;='Калькулятор'!$B$5,0,0)))</f>
        <v/>
      </c>
      <c r="O39" s="168" t="str">
        <f>IF(T39&gt;('Калькулятор'!$B$5+2),"",IF(T39='Калькулятор'!$B$5+2,0,IF(T39&lt;='Калькулятор'!$B$5,0,0)))</f>
        <v/>
      </c>
      <c r="P39" s="168" t="str">
        <f>IF(T39&gt;('Калькулятор'!$B$5+2),"",IF(T39='Калькулятор'!$B$5+2,0,IF(T39&lt;='Калькулятор'!$B$5,0,0)))</f>
        <v/>
      </c>
      <c r="Q39" s="168" t="str">
        <f>IF(T39&gt;('Калькулятор'!$B$5+2),"",IF(T39='Калькулятор'!$B$5+2,0,IF(T39&lt;='Калькулятор'!$B$5,0,0)))</f>
        <v/>
      </c>
      <c r="R39" s="171" t="str">
        <f>IF(T39&gt;('Калькулятор'!$B$5+2),"",IF(T39='Калькулятор'!$B$5+2,XIRR($D$7:D38,$B$7:B38,50),"Х"))</f>
        <v/>
      </c>
      <c r="S39" s="172" t="str">
        <f>IF(T39&gt;('Калькулятор'!$B$5+2),"",IF(T39='Калькулятор'!$B$5+2,F39+E39+J39,"Х"))</f>
        <v/>
      </c>
      <c r="T39" s="162">
        <v>33</v>
      </c>
      <c r="U39" s="163" t="str">
        <f ca="1">'Калькулятор'!E36</f>
        <v>погашено</v>
      </c>
    </row>
    <row r="40" ht="15.6">
      <c r="A40" s="164" t="str">
        <f ca="1">IF(T40&gt;('Калькулятор'!$B$5+2),"",IF(T40='Калькулятор'!$B$5+2,"Усього",'Калькулятор'!C37))</f>
        <v/>
      </c>
      <c r="B40" s="165" t="str">
        <f ca="1">IF(T40&gt;('Калькулятор'!$B$5+2),"",IF(T40='Калькулятор'!$B$5+2,"Х",'Калькулятор'!D37))</f>
        <v/>
      </c>
      <c r="C40" s="166" t="str">
        <f ca="1">IF(T40&gt;('Калькулятор'!$B$5+2),"",IF(T40='Калькулятор'!$B$5+2,SUM($C$8:C39),IFERROR(B40-B39,"")))</f>
        <v/>
      </c>
      <c r="D40" s="167" t="str">
        <f ca="1">IF(T40&gt;('Калькулятор'!$B$5+2),"",IF(T40='Калькулятор'!$B$5+2,SUM(D39),'Калькулятор'!I37))</f>
        <v/>
      </c>
      <c r="E40" s="167" t="str">
        <f ca="1">IF(T40&gt;('Калькулятор'!$B$5+2),"",IF(T40='Калькулятор'!$B$5+2,SUM(E39),'Калькулятор'!G37))</f>
        <v/>
      </c>
      <c r="F40" s="167" t="str">
        <f ca="1">IF(T40&gt;('Калькулятор'!$B$5+2),"",IF(T40='Калькулятор'!$B$5+2,SUM($F$7:F39),'Калькулятор'!H37))</f>
        <v/>
      </c>
      <c r="G40" s="168" t="str">
        <f>IF(T40&gt;('Калькулятор'!$B$5+2),"",IF(T40='Калькулятор'!$B$5+2,0,IF(T40&lt;='Калькулятор'!$B$5,0,0)))</f>
        <v/>
      </c>
      <c r="H40" s="168" t="str">
        <f>IF(T40&gt;('Калькулятор'!$B$5+2),"",IF(T40='Калькулятор'!$B$5+2,0,IF(T40&lt;='Калькулятор'!$B$5,0,0)))</f>
        <v/>
      </c>
      <c r="I40" s="169" t="str">
        <f>IF(T40&gt;('Калькулятор'!$B$5+2),"",IF(T40='Калькулятор'!$B$5+2,0,IF(T40&lt;='Калькулятор'!$B$5,0,0)))</f>
        <v/>
      </c>
      <c r="J40" s="167" t="str">
        <f>IF(T40&gt;('Калькулятор'!$B$5+2),"",IF(T40='Калькулятор'!$B$5+2,SUM($J$7:J39),IF(T40&lt;='Калькулятор'!$B$5,0,0)))</f>
        <v/>
      </c>
      <c r="K40" s="170" t="str">
        <f>IF(T40&gt;('Калькулятор'!$B$5+2),"",IF(T40='Калькулятор'!$B$5+2,0,IF(T40&lt;='Калькулятор'!$B$5,0,0)))</f>
        <v/>
      </c>
      <c r="L40" s="168" t="str">
        <f>IF(T40&gt;('Калькулятор'!$B$5+2),"",IF(T40='Калькулятор'!$B$5+2,0,IF(T40&lt;='Калькулятор'!$B$5,0,0)))</f>
        <v/>
      </c>
      <c r="M40" s="168" t="str">
        <f>IF(T40&gt;('Калькулятор'!$B$5+2),"",IF(T40='Калькулятор'!$B$5+2,0,IF(T40&lt;='Калькулятор'!$B$5,0,0)))</f>
        <v/>
      </c>
      <c r="N40" s="168" t="str">
        <f>IF(T40&gt;('Калькулятор'!$B$5+2),"",IF(T40='Калькулятор'!$B$5+2,0,IF(T40&lt;='Калькулятор'!$B$5,0,0)))</f>
        <v/>
      </c>
      <c r="O40" s="168" t="str">
        <f>IF(T40&gt;('Калькулятор'!$B$5+2),"",IF(T40='Калькулятор'!$B$5+2,0,IF(T40&lt;='Калькулятор'!$B$5,0,0)))</f>
        <v/>
      </c>
      <c r="P40" s="168" t="str">
        <f>IF(T40&gt;('Калькулятор'!$B$5+2),"",IF(T40='Калькулятор'!$B$5+2,0,IF(T40&lt;='Калькулятор'!$B$5,0,0)))</f>
        <v/>
      </c>
      <c r="Q40" s="168" t="str">
        <f>IF(T40&gt;('Калькулятор'!$B$5+2),"",IF(T40='Калькулятор'!$B$5+2,0,IF(T40&lt;='Калькулятор'!$B$5,0,0)))</f>
        <v/>
      </c>
      <c r="R40" s="171" t="str">
        <f>IF(T40&gt;('Калькулятор'!$B$5+2),"",IF(T40='Калькулятор'!$B$5+2,XIRR($D$7:D39,$B$7:B39,50),"Х"))</f>
        <v/>
      </c>
      <c r="S40" s="172" t="str">
        <f>IF(T40&gt;('Калькулятор'!$B$5+2),"",IF(T40='Калькулятор'!$B$5+2,F40+E40+J40,"Х"))</f>
        <v/>
      </c>
      <c r="T40" s="162">
        <v>34</v>
      </c>
      <c r="U40" s="163" t="str">
        <f ca="1">'Калькулятор'!E37</f>
        <v>погашено</v>
      </c>
    </row>
    <row r="41" ht="15.6">
      <c r="A41" s="164" t="str">
        <f ca="1">IF(T41&gt;('Калькулятор'!$B$5+2),"",IF(T41='Калькулятор'!$B$5+2,"Усього",'Калькулятор'!C38))</f>
        <v/>
      </c>
      <c r="B41" s="165" t="str">
        <f ca="1">IF(T41&gt;('Калькулятор'!$B$5+2),"",IF(T41='Калькулятор'!$B$5+2,"Х",'Калькулятор'!D38))</f>
        <v/>
      </c>
      <c r="C41" s="166" t="str">
        <f ca="1">IF(T41&gt;('Калькулятор'!$B$5+2),"",IF(T41='Калькулятор'!$B$5+2,SUM($C$8:C40),IFERROR(B41-B40,"")))</f>
        <v/>
      </c>
      <c r="D41" s="167" t="str">
        <f ca="1">IF(T41&gt;('Калькулятор'!$B$5+2),"",IF(T41='Калькулятор'!$B$5+2,SUM(D40),'Калькулятор'!I38))</f>
        <v/>
      </c>
      <c r="E41" s="167" t="str">
        <f ca="1">IF(T41&gt;('Калькулятор'!$B$5+2),"",IF(T41='Калькулятор'!$B$5+2,SUM(E40),'Калькулятор'!G38))</f>
        <v/>
      </c>
      <c r="F41" s="167" t="str">
        <f ca="1">IF(T41&gt;('Калькулятор'!$B$5+2),"",IF(T41='Калькулятор'!$B$5+2,SUM($F$7:F40),'Калькулятор'!H38))</f>
        <v/>
      </c>
      <c r="G41" s="168" t="str">
        <f>IF(T41&gt;('Калькулятор'!$B$5+2),"",IF(T41='Калькулятор'!$B$5+2,0,IF(T41&lt;='Калькулятор'!$B$5,0,0)))</f>
        <v/>
      </c>
      <c r="H41" s="168" t="str">
        <f>IF(T41&gt;('Калькулятор'!$B$5+2),"",IF(T41='Калькулятор'!$B$5+2,0,IF(T41&lt;='Калькулятор'!$B$5,0,0)))</f>
        <v/>
      </c>
      <c r="I41" s="169" t="str">
        <f>IF(T41&gt;('Калькулятор'!$B$5+2),"",IF(T41='Калькулятор'!$B$5+2,0,IF(T41&lt;='Калькулятор'!$B$5,0,0)))</f>
        <v/>
      </c>
      <c r="J41" s="167" t="str">
        <f>IF(T41&gt;('Калькулятор'!$B$5+2),"",IF(T41='Калькулятор'!$B$5+2,SUM($J$7:J40),IF(T41&lt;='Калькулятор'!$B$5,0,0)))</f>
        <v/>
      </c>
      <c r="K41" s="170" t="str">
        <f>IF(T41&gt;('Калькулятор'!$B$5+2),"",IF(T41='Калькулятор'!$B$5+2,0,IF(T41&lt;='Калькулятор'!$B$5,0,0)))</f>
        <v/>
      </c>
      <c r="L41" s="168" t="str">
        <f>IF(T41&gt;('Калькулятор'!$B$5+2),"",IF(T41='Калькулятор'!$B$5+2,0,IF(T41&lt;='Калькулятор'!$B$5,0,0)))</f>
        <v/>
      </c>
      <c r="M41" s="168" t="str">
        <f>IF(T41&gt;('Калькулятор'!$B$5+2),"",IF(T41='Калькулятор'!$B$5+2,0,IF(T41&lt;='Калькулятор'!$B$5,0,0)))</f>
        <v/>
      </c>
      <c r="N41" s="168" t="str">
        <f>IF(T41&gt;('Калькулятор'!$B$5+2),"",IF(T41='Калькулятор'!$B$5+2,0,IF(T41&lt;='Калькулятор'!$B$5,0,0)))</f>
        <v/>
      </c>
      <c r="O41" s="168" t="str">
        <f>IF(T41&gt;('Калькулятор'!$B$5+2),"",IF(T41='Калькулятор'!$B$5+2,0,IF(T41&lt;='Калькулятор'!$B$5,0,0)))</f>
        <v/>
      </c>
      <c r="P41" s="168" t="str">
        <f>IF(T41&gt;('Калькулятор'!$B$5+2),"",IF(T41='Калькулятор'!$B$5+2,0,IF(T41&lt;='Калькулятор'!$B$5,0,0)))</f>
        <v/>
      </c>
      <c r="Q41" s="168" t="str">
        <f>IF(T41&gt;('Калькулятор'!$B$5+2),"",IF(T41='Калькулятор'!$B$5+2,0,IF(T41&lt;='Калькулятор'!$B$5,0,0)))</f>
        <v/>
      </c>
      <c r="R41" s="171" t="str">
        <f>IF(T41&gt;('Калькулятор'!$B$5+2),"",IF(T41='Калькулятор'!$B$5+2,XIRR($D$7:D40,$B$7:B40,50),"Х"))</f>
        <v/>
      </c>
      <c r="S41" s="172" t="str">
        <f>IF(T41&gt;('Калькулятор'!$B$5+2),"",IF(T41='Калькулятор'!$B$5+2,F41+E41+J41,"Х"))</f>
        <v/>
      </c>
      <c r="T41" s="162">
        <v>35</v>
      </c>
      <c r="U41" s="163" t="str">
        <f ca="1">'Калькулятор'!E38</f>
        <v>погашено</v>
      </c>
    </row>
    <row r="42" ht="15.6">
      <c r="A42" s="164" t="str">
        <f ca="1">IF(T42&gt;('Калькулятор'!$B$5+2),"",IF(T42='Калькулятор'!$B$5+2,"Усього",'Калькулятор'!C39))</f>
        <v/>
      </c>
      <c r="B42" s="165" t="str">
        <f ca="1">IF(T42&gt;('Калькулятор'!$B$5+2),"",IF(T42='Калькулятор'!$B$5+2,"Х",'Калькулятор'!D39))</f>
        <v/>
      </c>
      <c r="C42" s="166" t="str">
        <f ca="1">IF(T42&gt;('Калькулятор'!$B$5+2),"",IF(T42='Калькулятор'!$B$5+2,SUM($C$8:C41),IFERROR(B42-B41,"")))</f>
        <v/>
      </c>
      <c r="D42" s="167" t="str">
        <f ca="1">IF(T42&gt;('Калькулятор'!$B$5+2),"",IF(T42='Калькулятор'!$B$5+2,SUM(D41),'Калькулятор'!I39))</f>
        <v/>
      </c>
      <c r="E42" s="167" t="str">
        <f ca="1">IF(T42&gt;('Калькулятор'!$B$5+2),"",IF(T42='Калькулятор'!$B$5+2,SUM(E41),'Калькулятор'!G39))</f>
        <v/>
      </c>
      <c r="F42" s="167" t="str">
        <f ca="1">IF(T42&gt;('Калькулятор'!$B$5+2),"",IF(T42='Калькулятор'!$B$5+2,SUM($F$7:F41),'Калькулятор'!H39))</f>
        <v/>
      </c>
      <c r="G42" s="168" t="str">
        <f>IF(T42&gt;('Калькулятор'!$B$5+2),"",IF(T42='Калькулятор'!$B$5+2,0,IF(T42&lt;='Калькулятор'!$B$5,0,0)))</f>
        <v/>
      </c>
      <c r="H42" s="168" t="str">
        <f>IF(T42&gt;('Калькулятор'!$B$5+2),"",IF(T42='Калькулятор'!$B$5+2,0,IF(T42&lt;='Калькулятор'!$B$5,0,0)))</f>
        <v/>
      </c>
      <c r="I42" s="169" t="str">
        <f>IF(T42&gt;('Калькулятор'!$B$5+2),"",IF(T42='Калькулятор'!$B$5+2,0,IF(T42&lt;='Калькулятор'!$B$5,0,0)))</f>
        <v/>
      </c>
      <c r="J42" s="167" t="str">
        <f>IF(T42&gt;('Калькулятор'!$B$5+2),"",IF(T42='Калькулятор'!$B$5+2,SUM($J$7:J41),IF(T42&lt;='Калькулятор'!$B$5,0,0)))</f>
        <v/>
      </c>
      <c r="K42" s="170" t="str">
        <f>IF(T42&gt;('Калькулятор'!$B$5+2),"",IF(T42='Калькулятор'!$B$5+2,0,IF(T42&lt;='Калькулятор'!$B$5,0,0)))</f>
        <v/>
      </c>
      <c r="L42" s="168" t="str">
        <f>IF(T42&gt;('Калькулятор'!$B$5+2),"",IF(T42='Калькулятор'!$B$5+2,0,IF(T42&lt;='Калькулятор'!$B$5,0,0)))</f>
        <v/>
      </c>
      <c r="M42" s="168" t="str">
        <f>IF(T42&gt;('Калькулятор'!$B$5+2),"",IF(T42='Калькулятор'!$B$5+2,0,IF(T42&lt;='Калькулятор'!$B$5,0,0)))</f>
        <v/>
      </c>
      <c r="N42" s="168" t="str">
        <f>IF(T42&gt;('Калькулятор'!$B$5+2),"",IF(T42='Калькулятор'!$B$5+2,0,IF(T42&lt;='Калькулятор'!$B$5,0,0)))</f>
        <v/>
      </c>
      <c r="O42" s="168" t="str">
        <f>IF(T42&gt;('Калькулятор'!$B$5+2),"",IF(T42='Калькулятор'!$B$5+2,0,IF(T42&lt;='Калькулятор'!$B$5,0,0)))</f>
        <v/>
      </c>
      <c r="P42" s="168" t="str">
        <f>IF(T42&gt;('Калькулятор'!$B$5+2),"",IF(T42='Калькулятор'!$B$5+2,0,IF(T42&lt;='Калькулятор'!$B$5,0,0)))</f>
        <v/>
      </c>
      <c r="Q42" s="168" t="str">
        <f>IF(T42&gt;('Калькулятор'!$B$5+2),"",IF(T42='Калькулятор'!$B$5+2,0,IF(T42&lt;='Калькулятор'!$B$5,0,0)))</f>
        <v/>
      </c>
      <c r="R42" s="171" t="str">
        <f>IF(T42&gt;('Калькулятор'!$B$5+2),"",IF(T42='Калькулятор'!$B$5+2,XIRR($D$7:D41,$B$7:B41,50),"Х"))</f>
        <v/>
      </c>
      <c r="S42" s="172" t="str">
        <f>IF(T42&gt;('Калькулятор'!$B$5+2),"",IF(T42='Калькулятор'!$B$5+2,F42+E42+J42,"Х"))</f>
        <v/>
      </c>
      <c r="T42" s="162">
        <v>36</v>
      </c>
      <c r="U42" s="163" t="str">
        <f ca="1">'Калькулятор'!E39</f>
        <v>погашено</v>
      </c>
    </row>
    <row r="43" ht="15.6">
      <c r="A43" s="164" t="str">
        <f ca="1">IF(T43&gt;('Калькулятор'!$B$5+2),"",IF(T43='Калькулятор'!$B$5+2,"Усього",'Калькулятор'!C40))</f>
        <v/>
      </c>
      <c r="B43" s="165" t="str">
        <f ca="1">IF(T43&gt;('Калькулятор'!$B$5+2),"",IF(T43='Калькулятор'!$B$5+2,"Х",'Калькулятор'!D40))</f>
        <v/>
      </c>
      <c r="C43" s="166" t="str">
        <f ca="1">IF(T43&gt;('Калькулятор'!$B$5+2),"",IF(T43='Калькулятор'!$B$5+2,SUM($C$8:C42),IFERROR(B43-B42,"")))</f>
        <v/>
      </c>
      <c r="D43" s="167" t="str">
        <f ca="1">IF(T43&gt;('Калькулятор'!$B$5+2),"",IF(T43='Калькулятор'!$B$5+2,SUM(D42),'Калькулятор'!I40))</f>
        <v/>
      </c>
      <c r="E43" s="167" t="str">
        <f ca="1">IF(T43&gt;('Калькулятор'!$B$5+2),"",IF(T43='Калькулятор'!$B$5+2,SUM(E42),'Калькулятор'!G40))</f>
        <v/>
      </c>
      <c r="F43" s="167" t="str">
        <f ca="1">IF(T43&gt;('Калькулятор'!$B$5+2),"",IF(T43='Калькулятор'!$B$5+2,SUM($F$7:F42),'Калькулятор'!H40))</f>
        <v/>
      </c>
      <c r="G43" s="168" t="str">
        <f>IF(T43&gt;('Калькулятор'!$B$5+2),"",IF(T43='Калькулятор'!$B$5+2,0,IF(T43&lt;='Калькулятор'!$B$5,0,0)))</f>
        <v/>
      </c>
      <c r="H43" s="168" t="str">
        <f>IF(T43&gt;('Калькулятор'!$B$5+2),"",IF(T43='Калькулятор'!$B$5+2,0,IF(T43&lt;='Калькулятор'!$B$5,0,0)))</f>
        <v/>
      </c>
      <c r="I43" s="169" t="str">
        <f>IF(T43&gt;('Калькулятор'!$B$5+2),"",IF(T43='Калькулятор'!$B$5+2,0,IF(T43&lt;='Калькулятор'!$B$5,0,0)))</f>
        <v/>
      </c>
      <c r="J43" s="167" t="str">
        <f>IF(T43&gt;('Калькулятор'!$B$5+2),"",IF(T43='Калькулятор'!$B$5+2,SUM($J$7:J42),IF(T43&lt;='Калькулятор'!$B$5,0,0)))</f>
        <v/>
      </c>
      <c r="K43" s="170" t="str">
        <f>IF(T43&gt;('Калькулятор'!$B$5+2),"",IF(T43='Калькулятор'!$B$5+2,0,IF(T43&lt;='Калькулятор'!$B$5,0,0)))</f>
        <v/>
      </c>
      <c r="L43" s="168" t="str">
        <f>IF(T43&gt;('Калькулятор'!$B$5+2),"",IF(T43='Калькулятор'!$B$5+2,0,IF(T43&lt;='Калькулятор'!$B$5,0,0)))</f>
        <v/>
      </c>
      <c r="M43" s="168" t="str">
        <f>IF(T43&gt;('Калькулятор'!$B$5+2),"",IF(T43='Калькулятор'!$B$5+2,0,IF(T43&lt;='Калькулятор'!$B$5,0,0)))</f>
        <v/>
      </c>
      <c r="N43" s="168" t="str">
        <f>IF(T43&gt;('Калькулятор'!$B$5+2),"",IF(T43='Калькулятор'!$B$5+2,0,IF(T43&lt;='Калькулятор'!$B$5,0,0)))</f>
        <v/>
      </c>
      <c r="O43" s="168" t="str">
        <f>IF(T43&gt;('Калькулятор'!$B$5+2),"",IF(T43='Калькулятор'!$B$5+2,0,IF(T43&lt;='Калькулятор'!$B$5,0,0)))</f>
        <v/>
      </c>
      <c r="P43" s="168" t="str">
        <f>IF(T43&gt;('Калькулятор'!$B$5+2),"",IF(T43='Калькулятор'!$B$5+2,0,IF(T43&lt;='Калькулятор'!$B$5,0,0)))</f>
        <v/>
      </c>
      <c r="Q43" s="168" t="str">
        <f>IF(T43&gt;('Калькулятор'!$B$5+2),"",IF(T43='Калькулятор'!$B$5+2,0,IF(T43&lt;='Калькулятор'!$B$5,0,0)))</f>
        <v/>
      </c>
      <c r="R43" s="171" t="str">
        <f>IF(T43&gt;('Калькулятор'!$B$5+2),"",IF(T43='Калькулятор'!$B$5+2,XIRR($D$7:D42,$B$7:B42,50),"Х"))</f>
        <v/>
      </c>
      <c r="S43" s="172" t="str">
        <f>IF(T43&gt;('Калькулятор'!$B$5+2),"",IF(T43='Калькулятор'!$B$5+2,F43+E43+J43,"Х"))</f>
        <v/>
      </c>
      <c r="T43" s="162">
        <v>37</v>
      </c>
      <c r="U43" s="163" t="str">
        <f ca="1">'Калькулятор'!E40</f>
        <v>погашено</v>
      </c>
    </row>
    <row r="44" ht="15.6">
      <c r="A44" s="164" t="str">
        <f ca="1">IF(T44&gt;('Калькулятор'!$B$5+2),"",IF(T44='Калькулятор'!$B$5+2,"Усього",'Калькулятор'!C41))</f>
        <v/>
      </c>
      <c r="B44" s="165" t="str">
        <f ca="1">IF(T44&gt;('Калькулятор'!$B$5+2),"",IF(T44='Калькулятор'!$B$5+2,"Х",'Калькулятор'!D41))</f>
        <v/>
      </c>
      <c r="C44" s="166" t="str">
        <f ca="1">IF(T44&gt;('Калькулятор'!$B$5+2),"",IF(T44='Калькулятор'!$B$5+2,SUM($C$8:C43),IFERROR(B44-B43,"")))</f>
        <v/>
      </c>
      <c r="D44" s="167" t="str">
        <f ca="1">IF(T44&gt;('Калькулятор'!$B$5+2),"",IF(T44='Калькулятор'!$B$5+2,SUM(D43),'Калькулятор'!I41))</f>
        <v/>
      </c>
      <c r="E44" s="167" t="str">
        <f ca="1">IF(T44&gt;('Калькулятор'!$B$5+2),"",IF(T44='Калькулятор'!$B$5+2,SUM(E43),'Калькулятор'!G41))</f>
        <v/>
      </c>
      <c r="F44" s="167" t="str">
        <f ca="1">IF(T44&gt;('Калькулятор'!$B$5+2),"",IF(T44='Калькулятор'!$B$5+2,SUM($F$7:F43),'Калькулятор'!H41))</f>
        <v/>
      </c>
      <c r="G44" s="168" t="str">
        <f>IF(T44&gt;('Калькулятор'!$B$5+2),"",IF(T44='Калькулятор'!$B$5+2,0,IF(T44&lt;='Калькулятор'!$B$5,0,0)))</f>
        <v/>
      </c>
      <c r="H44" s="168" t="str">
        <f>IF(T44&gt;('Калькулятор'!$B$5+2),"",IF(T44='Калькулятор'!$B$5+2,0,IF(T44&lt;='Калькулятор'!$B$5,0,0)))</f>
        <v/>
      </c>
      <c r="I44" s="169" t="str">
        <f>IF(T44&gt;('Калькулятор'!$B$5+2),"",IF(T44='Калькулятор'!$B$5+2,0,IF(T44&lt;='Калькулятор'!$B$5,0,0)))</f>
        <v/>
      </c>
      <c r="J44" s="167" t="str">
        <f>IF(T44&gt;('Калькулятор'!$B$5+2),"",IF(T44='Калькулятор'!$B$5+2,SUM($J$7:J43),IF(T44&lt;='Калькулятор'!$B$5,0,0)))</f>
        <v/>
      </c>
      <c r="K44" s="170" t="str">
        <f>IF(T44&gt;('Калькулятор'!$B$5+2),"",IF(T44='Калькулятор'!$B$5+2,0,IF(T44&lt;='Калькулятор'!$B$5,0,0)))</f>
        <v/>
      </c>
      <c r="L44" s="168" t="str">
        <f>IF(T44&gt;('Калькулятор'!$B$5+2),"",IF(T44='Калькулятор'!$B$5+2,0,IF(T44&lt;='Калькулятор'!$B$5,0,0)))</f>
        <v/>
      </c>
      <c r="M44" s="168" t="str">
        <f>IF(T44&gt;('Калькулятор'!$B$5+2),"",IF(T44='Калькулятор'!$B$5+2,0,IF(T44&lt;='Калькулятор'!$B$5,0,0)))</f>
        <v/>
      </c>
      <c r="N44" s="168" t="str">
        <f>IF(T44&gt;('Калькулятор'!$B$5+2),"",IF(T44='Калькулятор'!$B$5+2,0,IF(T44&lt;='Калькулятор'!$B$5,0,0)))</f>
        <v/>
      </c>
      <c r="O44" s="168" t="str">
        <f>IF(T44&gt;('Калькулятор'!$B$5+2),"",IF(T44='Калькулятор'!$B$5+2,0,IF(T44&lt;='Калькулятор'!$B$5,0,0)))</f>
        <v/>
      </c>
      <c r="P44" s="168" t="str">
        <f>IF(T44&gt;('Калькулятор'!$B$5+2),"",IF(T44='Калькулятор'!$B$5+2,0,IF(T44&lt;='Калькулятор'!$B$5,0,0)))</f>
        <v/>
      </c>
      <c r="Q44" s="168" t="str">
        <f>IF(T44&gt;('Калькулятор'!$B$5+2),"",IF(T44='Калькулятор'!$B$5+2,0,IF(T44&lt;='Калькулятор'!$B$5,0,0)))</f>
        <v/>
      </c>
      <c r="R44" s="171" t="str">
        <f>IF(T44&gt;('Калькулятор'!$B$5+2),"",IF(T44='Калькулятор'!$B$5+2,XIRR($D$7:D43,$B$7:B43,50),"Х"))</f>
        <v/>
      </c>
      <c r="S44" s="172" t="str">
        <f>IF(T44&gt;('Калькулятор'!$B$5+2),"",IF(T44='Калькулятор'!$B$5+2,F44+E44+J44,"Х"))</f>
        <v/>
      </c>
      <c r="T44" s="162">
        <v>38</v>
      </c>
      <c r="U44" s="163" t="str">
        <f ca="1">'Калькулятор'!E41</f>
        <v>погашено</v>
      </c>
    </row>
    <row r="45" ht="15.6">
      <c r="A45" s="164" t="str">
        <f ca="1">IF(T45&gt;('Калькулятор'!$B$5+2),"",IF(T45='Калькулятор'!$B$5+2,"Усього",'Калькулятор'!C42))</f>
        <v/>
      </c>
      <c r="B45" s="165" t="str">
        <f ca="1">IF(T45&gt;('Калькулятор'!$B$5+2),"",IF(T45='Калькулятор'!$B$5+2,"Х",'Калькулятор'!D42))</f>
        <v/>
      </c>
      <c r="C45" s="166" t="str">
        <f ca="1">IF(T45&gt;('Калькулятор'!$B$5+2),"",IF(T45='Калькулятор'!$B$5+2,SUM($C$8:C44),IFERROR(B45-B44,"")))</f>
        <v/>
      </c>
      <c r="D45" s="167" t="str">
        <f ca="1">IF(T45&gt;('Калькулятор'!$B$5+2),"",IF(T45='Калькулятор'!$B$5+2,SUM(D44),'Калькулятор'!I42))</f>
        <v/>
      </c>
      <c r="E45" s="167" t="str">
        <f ca="1">IF(T45&gt;('Калькулятор'!$B$5+2),"",IF(T45='Калькулятор'!$B$5+2,SUM(E44),'Калькулятор'!G42))</f>
        <v/>
      </c>
      <c r="F45" s="167" t="str">
        <f ca="1">IF(T45&gt;('Калькулятор'!$B$5+2),"",IF(T45='Калькулятор'!$B$5+2,SUM($F$7:F44),'Калькулятор'!H42))</f>
        <v/>
      </c>
      <c r="G45" s="168" t="str">
        <f>IF(T45&gt;('Калькулятор'!$B$5+2),"",IF(T45='Калькулятор'!$B$5+2,0,IF(T45&lt;='Калькулятор'!$B$5,0,0)))</f>
        <v/>
      </c>
      <c r="H45" s="168" t="str">
        <f>IF(T45&gt;('Калькулятор'!$B$5+2),"",IF(T45='Калькулятор'!$B$5+2,0,IF(T45&lt;='Калькулятор'!$B$5,0,0)))</f>
        <v/>
      </c>
      <c r="I45" s="169" t="str">
        <f>IF(T45&gt;('Калькулятор'!$B$5+2),"",IF(T45='Калькулятор'!$B$5+2,0,IF(T45&lt;='Калькулятор'!$B$5,0,0)))</f>
        <v/>
      </c>
      <c r="J45" s="167" t="str">
        <f>IF(T45&gt;('Калькулятор'!$B$5+2),"",IF(T45='Калькулятор'!$B$5+2,SUM($J$7:J44),IF(T45&lt;='Калькулятор'!$B$5,0,0)))</f>
        <v/>
      </c>
      <c r="K45" s="170" t="str">
        <f>IF(T45&gt;('Калькулятор'!$B$5+2),"",IF(T45='Калькулятор'!$B$5+2,0,IF(T45&lt;='Калькулятор'!$B$5,0,0)))</f>
        <v/>
      </c>
      <c r="L45" s="168" t="str">
        <f>IF(T45&gt;('Калькулятор'!$B$5+2),"",IF(T45='Калькулятор'!$B$5+2,0,IF(T45&lt;='Калькулятор'!$B$5,0,0)))</f>
        <v/>
      </c>
      <c r="M45" s="168" t="str">
        <f>IF(T45&gt;('Калькулятор'!$B$5+2),"",IF(T45='Калькулятор'!$B$5+2,0,IF(T45&lt;='Калькулятор'!$B$5,0,0)))</f>
        <v/>
      </c>
      <c r="N45" s="168" t="str">
        <f>IF(T45&gt;('Калькулятор'!$B$5+2),"",IF(T45='Калькулятор'!$B$5+2,0,IF(T45&lt;='Калькулятор'!$B$5,0,0)))</f>
        <v/>
      </c>
      <c r="O45" s="168" t="str">
        <f>IF(T45&gt;('Калькулятор'!$B$5+2),"",IF(T45='Калькулятор'!$B$5+2,0,IF(T45&lt;='Калькулятор'!$B$5,0,0)))</f>
        <v/>
      </c>
      <c r="P45" s="168" t="str">
        <f>IF(T45&gt;('Калькулятор'!$B$5+2),"",IF(T45='Калькулятор'!$B$5+2,0,IF(T45&lt;='Калькулятор'!$B$5,0,0)))</f>
        <v/>
      </c>
      <c r="Q45" s="168" t="str">
        <f>IF(T45&gt;('Калькулятор'!$B$5+2),"",IF(T45='Калькулятор'!$B$5+2,0,IF(T45&lt;='Калькулятор'!$B$5,0,0)))</f>
        <v/>
      </c>
      <c r="R45" s="171" t="str">
        <f>IF(T45&gt;('Калькулятор'!$B$5+2),"",IF(T45='Калькулятор'!$B$5+2,XIRR($D$7:D44,$B$7:B44,50),"Х"))</f>
        <v/>
      </c>
      <c r="S45" s="172" t="str">
        <f>IF(T45&gt;('Калькулятор'!$B$5+2),"",IF(T45='Калькулятор'!$B$5+2,F45+E45+J45,"Х"))</f>
        <v/>
      </c>
      <c r="T45" s="162">
        <v>39</v>
      </c>
      <c r="U45" s="163" t="str">
        <f ca="1">'Калькулятор'!E42</f>
        <v>погашено</v>
      </c>
    </row>
    <row r="46" ht="15.6">
      <c r="A46" s="164" t="str">
        <f ca="1">IF(T46&gt;('Калькулятор'!$B$5+2),"",IF(T46='Калькулятор'!$B$5+2,"Усього",'Калькулятор'!C43))</f>
        <v/>
      </c>
      <c r="B46" s="165" t="str">
        <f ca="1">IF(T46&gt;('Калькулятор'!$B$5+2),"",IF(T46='Калькулятор'!$B$5+2,"Х",'Калькулятор'!D43))</f>
        <v/>
      </c>
      <c r="C46" s="166" t="str">
        <f ca="1">IF(T46&gt;('Калькулятор'!$B$5+2),"",IF(T46='Калькулятор'!$B$5+2,SUM($C$8:C45),IFERROR(B46-B45,"")))</f>
        <v/>
      </c>
      <c r="D46" s="167" t="str">
        <f ca="1">IF(T46&gt;('Калькулятор'!$B$5+2),"",IF(T46='Калькулятор'!$B$5+2,SUM(D45),'Калькулятор'!I43))</f>
        <v/>
      </c>
      <c r="E46" s="167" t="str">
        <f ca="1">IF(T46&gt;('Калькулятор'!$B$5+2),"",IF(T46='Калькулятор'!$B$5+2,SUM(E45),'Калькулятор'!G43))</f>
        <v/>
      </c>
      <c r="F46" s="167" t="str">
        <f ca="1">IF(T46&gt;('Калькулятор'!$B$5+2),"",IF(T46='Калькулятор'!$B$5+2,SUM($F$7:F45),'Калькулятор'!H43))</f>
        <v/>
      </c>
      <c r="G46" s="168" t="str">
        <f>IF(T46&gt;('Калькулятор'!$B$5+2),"",IF(T46='Калькулятор'!$B$5+2,0,IF(T46&lt;='Калькулятор'!$B$5,0,0)))</f>
        <v/>
      </c>
      <c r="H46" s="168" t="str">
        <f>IF(T46&gt;('Калькулятор'!$B$5+2),"",IF(T46='Калькулятор'!$B$5+2,0,IF(T46&lt;='Калькулятор'!$B$5,0,0)))</f>
        <v/>
      </c>
      <c r="I46" s="169" t="str">
        <f>IF(T46&gt;('Калькулятор'!$B$5+2),"",IF(T46='Калькулятор'!$B$5+2,0,IF(T46&lt;='Калькулятор'!$B$5,0,0)))</f>
        <v/>
      </c>
      <c r="J46" s="167" t="str">
        <f>IF(T46&gt;('Калькулятор'!$B$5+2),"",IF(T46='Калькулятор'!$B$5+2,SUM($J$7:J45),IF(T46&lt;='Калькулятор'!$B$5,0,0)))</f>
        <v/>
      </c>
      <c r="K46" s="170" t="str">
        <f>IF(T46&gt;('Калькулятор'!$B$5+2),"",IF(T46='Калькулятор'!$B$5+2,0,IF(T46&lt;='Калькулятор'!$B$5,0,0)))</f>
        <v/>
      </c>
      <c r="L46" s="168" t="str">
        <f>IF(T46&gt;('Калькулятор'!$B$5+2),"",IF(T46='Калькулятор'!$B$5+2,0,IF(T46&lt;='Калькулятор'!$B$5,0,0)))</f>
        <v/>
      </c>
      <c r="M46" s="168" t="str">
        <f>IF(T46&gt;('Калькулятор'!$B$5+2),"",IF(T46='Калькулятор'!$B$5+2,0,IF(T46&lt;='Калькулятор'!$B$5,0,0)))</f>
        <v/>
      </c>
      <c r="N46" s="168" t="str">
        <f>IF(T46&gt;('Калькулятор'!$B$5+2),"",IF(T46='Калькулятор'!$B$5+2,0,IF(T46&lt;='Калькулятор'!$B$5,0,0)))</f>
        <v/>
      </c>
      <c r="O46" s="168" t="str">
        <f>IF(T46&gt;('Калькулятор'!$B$5+2),"",IF(T46='Калькулятор'!$B$5+2,0,IF(T46&lt;='Калькулятор'!$B$5,0,0)))</f>
        <v/>
      </c>
      <c r="P46" s="168" t="str">
        <f>IF(T46&gt;('Калькулятор'!$B$5+2),"",IF(T46='Калькулятор'!$B$5+2,0,IF(T46&lt;='Калькулятор'!$B$5,0,0)))</f>
        <v/>
      </c>
      <c r="Q46" s="168" t="str">
        <f>IF(T46&gt;('Калькулятор'!$B$5+2),"",IF(T46='Калькулятор'!$B$5+2,0,IF(T46&lt;='Калькулятор'!$B$5,0,0)))</f>
        <v/>
      </c>
      <c r="R46" s="171" t="str">
        <f>IF(T46&gt;('Калькулятор'!$B$5+2),"",IF(T46='Калькулятор'!$B$5+2,XIRR($D$7:D45,$B$7:B45,50),"Х"))</f>
        <v/>
      </c>
      <c r="S46" s="172" t="str">
        <f>IF(T46&gt;('Калькулятор'!$B$5+2),"",IF(T46='Калькулятор'!$B$5+2,F46+E46+J46,"Х"))</f>
        <v/>
      </c>
      <c r="T46" s="162">
        <v>40</v>
      </c>
      <c r="U46" s="163" t="str">
        <f ca="1">'Калькулятор'!E43</f>
        <v>погашено</v>
      </c>
    </row>
    <row r="47" ht="15.6">
      <c r="A47" s="164" t="str">
        <f ca="1">IF(T47&gt;('Калькулятор'!$B$5+2),"",IF(T47='Калькулятор'!$B$5+2,"Усього",'Калькулятор'!C44))</f>
        <v/>
      </c>
      <c r="B47" s="165" t="str">
        <f ca="1">IF(T47&gt;('Калькулятор'!$B$5+2),"",IF(T47='Калькулятор'!$B$5+2,"Х",'Калькулятор'!D44))</f>
        <v/>
      </c>
      <c r="C47" s="166" t="str">
        <f ca="1">IF(T47&gt;('Калькулятор'!$B$5+2),"",IF(T47='Калькулятор'!$B$5+2,SUM($C$8:C46),IFERROR(B47-B46,"")))</f>
        <v/>
      </c>
      <c r="D47" s="167" t="str">
        <f ca="1">IF(T47&gt;('Калькулятор'!$B$5+2),"",IF(T47='Калькулятор'!$B$5+2,SUM(D46),'Калькулятор'!I44))</f>
        <v/>
      </c>
      <c r="E47" s="167" t="str">
        <f ca="1">IF(T47&gt;('Калькулятор'!$B$5+2),"",IF(T47='Калькулятор'!$B$5+2,SUM(E46),'Калькулятор'!G44))</f>
        <v/>
      </c>
      <c r="F47" s="167" t="str">
        <f ca="1">IF(T47&gt;('Калькулятор'!$B$5+2),"",IF(T47='Калькулятор'!$B$5+2,SUM($F$7:F46),'Калькулятор'!H44))</f>
        <v/>
      </c>
      <c r="G47" s="168" t="str">
        <f>IF(T47&gt;('Калькулятор'!$B$5+2),"",IF(T47='Калькулятор'!$B$5+2,0,IF(T47&lt;='Калькулятор'!$B$5,0,0)))</f>
        <v/>
      </c>
      <c r="H47" s="168" t="str">
        <f>IF(T47&gt;('Калькулятор'!$B$5+2),"",IF(T47='Калькулятор'!$B$5+2,0,IF(T47&lt;='Калькулятор'!$B$5,0,0)))</f>
        <v/>
      </c>
      <c r="I47" s="169" t="str">
        <f>IF(T47&gt;('Калькулятор'!$B$5+2),"",IF(T47='Калькулятор'!$B$5+2,0,IF(T47&lt;='Калькулятор'!$B$5,0,0)))</f>
        <v/>
      </c>
      <c r="J47" s="167" t="str">
        <f>IF(T47&gt;('Калькулятор'!$B$5+2),"",IF(T47='Калькулятор'!$B$5+2,SUM($J$7:J46),IF(T47&lt;='Калькулятор'!$B$5,0,0)))</f>
        <v/>
      </c>
      <c r="K47" s="170" t="str">
        <f>IF(T47&gt;('Калькулятор'!$B$5+2),"",IF(T47='Калькулятор'!$B$5+2,0,IF(T47&lt;='Калькулятор'!$B$5,0,0)))</f>
        <v/>
      </c>
      <c r="L47" s="168" t="str">
        <f>IF(T47&gt;('Калькулятор'!$B$5+2),"",IF(T47='Калькулятор'!$B$5+2,0,IF(T47&lt;='Калькулятор'!$B$5,0,0)))</f>
        <v/>
      </c>
      <c r="M47" s="168" t="str">
        <f>IF(T47&gt;('Калькулятор'!$B$5+2),"",IF(T47='Калькулятор'!$B$5+2,0,IF(T47&lt;='Калькулятор'!$B$5,0,0)))</f>
        <v/>
      </c>
      <c r="N47" s="168" t="str">
        <f>IF(T47&gt;('Калькулятор'!$B$5+2),"",IF(T47='Калькулятор'!$B$5+2,0,IF(T47&lt;='Калькулятор'!$B$5,0,0)))</f>
        <v/>
      </c>
      <c r="O47" s="168" t="str">
        <f>IF(T47&gt;('Калькулятор'!$B$5+2),"",IF(T47='Калькулятор'!$B$5+2,0,IF(T47&lt;='Калькулятор'!$B$5,0,0)))</f>
        <v/>
      </c>
      <c r="P47" s="168" t="str">
        <f>IF(T47&gt;('Калькулятор'!$B$5+2),"",IF(T47='Калькулятор'!$B$5+2,0,IF(T47&lt;='Калькулятор'!$B$5,0,0)))</f>
        <v/>
      </c>
      <c r="Q47" s="168" t="str">
        <f>IF(T47&gt;('Калькулятор'!$B$5+2),"",IF(T47='Калькулятор'!$B$5+2,0,IF(T47&lt;='Калькулятор'!$B$5,0,0)))</f>
        <v/>
      </c>
      <c r="R47" s="171" t="str">
        <f>IF(T47&gt;('Калькулятор'!$B$5+2),"",IF(T47='Калькулятор'!$B$5+2,XIRR($D$7:D46,$B$7:B46,50),"Х"))</f>
        <v/>
      </c>
      <c r="S47" s="172" t="str">
        <f>IF(T47&gt;('Калькулятор'!$B$5+2),"",IF(T47='Калькулятор'!$B$5+2,F47+E47+J47,"Х"))</f>
        <v/>
      </c>
      <c r="T47" s="162">
        <v>41</v>
      </c>
      <c r="U47" s="163" t="str">
        <f ca="1">'Калькулятор'!E44</f>
        <v>погашено</v>
      </c>
    </row>
    <row r="48" ht="15.6">
      <c r="A48" s="164" t="str">
        <f ca="1">IF(T48&gt;('Калькулятор'!$B$5+2),"",IF(T48='Калькулятор'!$B$5+2,"Усього",'Калькулятор'!C45))</f>
        <v/>
      </c>
      <c r="B48" s="165" t="str">
        <f ca="1">IF(T48&gt;('Калькулятор'!$B$5+2),"",IF(T48='Калькулятор'!$B$5+2,"Х",'Калькулятор'!D45))</f>
        <v/>
      </c>
      <c r="C48" s="166" t="str">
        <f ca="1">IF(T48&gt;('Калькулятор'!$B$5+2),"",IF(T48='Калькулятор'!$B$5+2,SUM($C$8:C47),IFERROR(B48-B47,"")))</f>
        <v/>
      </c>
      <c r="D48" s="167" t="str">
        <f ca="1">IF(T48&gt;('Калькулятор'!$B$5+2),"",IF(T48='Калькулятор'!$B$5+2,SUM(D47),'Калькулятор'!I45))</f>
        <v/>
      </c>
      <c r="E48" s="167" t="str">
        <f ca="1">IF(T48&gt;('Калькулятор'!$B$5+2),"",IF(T48='Калькулятор'!$B$5+2,SUM(E47),'Калькулятор'!G45))</f>
        <v/>
      </c>
      <c r="F48" s="167" t="str">
        <f ca="1">IF(T48&gt;('Калькулятор'!$B$5+2),"",IF(T48='Калькулятор'!$B$5+2,SUM($F$7:F47),'Калькулятор'!H45))</f>
        <v/>
      </c>
      <c r="G48" s="168" t="str">
        <f>IF(T48&gt;('Калькулятор'!$B$5+2),"",IF(T48='Калькулятор'!$B$5+2,0,IF(T48&lt;='Калькулятор'!$B$5,0,0)))</f>
        <v/>
      </c>
      <c r="H48" s="168" t="str">
        <f>IF(T48&gt;('Калькулятор'!$B$5+2),"",IF(T48='Калькулятор'!$B$5+2,0,IF(T48&lt;='Калькулятор'!$B$5,0,0)))</f>
        <v/>
      </c>
      <c r="I48" s="169" t="str">
        <f>IF(T48&gt;('Калькулятор'!$B$5+2),"",IF(T48='Калькулятор'!$B$5+2,0,IF(T48&lt;='Калькулятор'!$B$5,0,0)))</f>
        <v/>
      </c>
      <c r="J48" s="167" t="str">
        <f>IF(T48&gt;('Калькулятор'!$B$5+2),"",IF(T48='Калькулятор'!$B$5+2,SUM($J$7:J47),IF(T48&lt;='Калькулятор'!$B$5,0,0)))</f>
        <v/>
      </c>
      <c r="K48" s="170" t="str">
        <f>IF(T48&gt;('Калькулятор'!$B$5+2),"",IF(T48='Калькулятор'!$B$5+2,0,IF(T48&lt;='Калькулятор'!$B$5,0,0)))</f>
        <v/>
      </c>
      <c r="L48" s="168" t="str">
        <f>IF(T48&gt;('Калькулятор'!$B$5+2),"",IF(T48='Калькулятор'!$B$5+2,0,IF(T48&lt;='Калькулятор'!$B$5,0,0)))</f>
        <v/>
      </c>
      <c r="M48" s="168" t="str">
        <f>IF(T48&gt;('Калькулятор'!$B$5+2),"",IF(T48='Калькулятор'!$B$5+2,0,IF(T48&lt;='Калькулятор'!$B$5,0,0)))</f>
        <v/>
      </c>
      <c r="N48" s="168" t="str">
        <f>IF(T48&gt;('Калькулятор'!$B$5+2),"",IF(T48='Калькулятор'!$B$5+2,0,IF(T48&lt;='Калькулятор'!$B$5,0,0)))</f>
        <v/>
      </c>
      <c r="O48" s="168" t="str">
        <f>IF(T48&gt;('Калькулятор'!$B$5+2),"",IF(T48='Калькулятор'!$B$5+2,0,IF(T48&lt;='Калькулятор'!$B$5,0,0)))</f>
        <v/>
      </c>
      <c r="P48" s="168" t="str">
        <f>IF(T48&gt;('Калькулятор'!$B$5+2),"",IF(T48='Калькулятор'!$B$5+2,0,IF(T48&lt;='Калькулятор'!$B$5,0,0)))</f>
        <v/>
      </c>
      <c r="Q48" s="168" t="str">
        <f>IF(T48&gt;('Калькулятор'!$B$5+2),"",IF(T48='Калькулятор'!$B$5+2,0,IF(T48&lt;='Калькулятор'!$B$5,0,0)))</f>
        <v/>
      </c>
      <c r="R48" s="171" t="str">
        <f>IF(T48&gt;('Калькулятор'!$B$5+2),"",IF(T48='Калькулятор'!$B$5+2,XIRR($D$7:D47,$B$7:B47,50),"Х"))</f>
        <v/>
      </c>
      <c r="S48" s="172" t="str">
        <f>IF(T48&gt;('Калькулятор'!$B$5+2),"",IF(T48='Калькулятор'!$B$5+2,F48+E48+J48,"Х"))</f>
        <v/>
      </c>
      <c r="T48" s="162">
        <v>42</v>
      </c>
      <c r="U48" s="163" t="str">
        <f ca="1">'Калькулятор'!E45</f>
        <v>погашено</v>
      </c>
    </row>
    <row r="49" ht="15.6">
      <c r="A49" s="164" t="str">
        <f ca="1">IF(T49&gt;('Калькулятор'!$B$5+2),"",IF(T49='Калькулятор'!$B$5+2,"Усього",'Калькулятор'!C46))</f>
        <v/>
      </c>
      <c r="B49" s="165" t="str">
        <f ca="1">IF(T49&gt;('Калькулятор'!$B$5+2),"",IF(T49='Калькулятор'!$B$5+2,"Х",'Калькулятор'!D46))</f>
        <v/>
      </c>
      <c r="C49" s="166" t="str">
        <f ca="1">IF(T49&gt;('Калькулятор'!$B$5+2),"",IF(T49='Калькулятор'!$B$5+2,SUM($C$8:C48),IFERROR(B49-B48,"")))</f>
        <v/>
      </c>
      <c r="D49" s="167" t="str">
        <f ca="1">IF(T49&gt;('Калькулятор'!$B$5+2),"",IF(T49='Калькулятор'!$B$5+2,SUM(D48),'Калькулятор'!I46))</f>
        <v/>
      </c>
      <c r="E49" s="167" t="str">
        <f ca="1">IF(T49&gt;('Калькулятор'!$B$5+2),"",IF(T49='Калькулятор'!$B$5+2,SUM(E48),'Калькулятор'!G46))</f>
        <v/>
      </c>
      <c r="F49" s="167" t="str">
        <f ca="1">IF(T49&gt;('Калькулятор'!$B$5+2),"",IF(T49='Калькулятор'!$B$5+2,SUM($F$7:F48),'Калькулятор'!H46))</f>
        <v/>
      </c>
      <c r="G49" s="168" t="str">
        <f>IF(T49&gt;('Калькулятор'!$B$5+2),"",IF(T49='Калькулятор'!$B$5+2,0,IF(T49&lt;='Калькулятор'!$B$5,0,0)))</f>
        <v/>
      </c>
      <c r="H49" s="168" t="str">
        <f>IF(T49&gt;('Калькулятор'!$B$5+2),"",IF(T49='Калькулятор'!$B$5+2,0,IF(T49&lt;='Калькулятор'!$B$5,0,0)))</f>
        <v/>
      </c>
      <c r="I49" s="169" t="str">
        <f>IF(T49&gt;('Калькулятор'!$B$5+2),"",IF(T49='Калькулятор'!$B$5+2,0,IF(T49&lt;='Калькулятор'!$B$5,0,0)))</f>
        <v/>
      </c>
      <c r="J49" s="167" t="str">
        <f>IF(T49&gt;('Калькулятор'!$B$5+2),"",IF(T49='Калькулятор'!$B$5+2,SUM($J$7:J48),IF(T49&lt;='Калькулятор'!$B$5,0,0)))</f>
        <v/>
      </c>
      <c r="K49" s="170" t="str">
        <f>IF(T49&gt;('Калькулятор'!$B$5+2),"",IF(T49='Калькулятор'!$B$5+2,0,IF(T49&lt;='Калькулятор'!$B$5,0,0)))</f>
        <v/>
      </c>
      <c r="L49" s="168" t="str">
        <f>IF(T49&gt;('Калькулятор'!$B$5+2),"",IF(T49='Калькулятор'!$B$5+2,0,IF(T49&lt;='Калькулятор'!$B$5,0,0)))</f>
        <v/>
      </c>
      <c r="M49" s="168" t="str">
        <f>IF(T49&gt;('Калькулятор'!$B$5+2),"",IF(T49='Калькулятор'!$B$5+2,0,IF(T49&lt;='Калькулятор'!$B$5,0,0)))</f>
        <v/>
      </c>
      <c r="N49" s="168" t="str">
        <f>IF(T49&gt;('Калькулятор'!$B$5+2),"",IF(T49='Калькулятор'!$B$5+2,0,IF(T49&lt;='Калькулятор'!$B$5,0,0)))</f>
        <v/>
      </c>
      <c r="O49" s="168" t="str">
        <f>IF(T49&gt;('Калькулятор'!$B$5+2),"",IF(T49='Калькулятор'!$B$5+2,0,IF(T49&lt;='Калькулятор'!$B$5,0,0)))</f>
        <v/>
      </c>
      <c r="P49" s="168" t="str">
        <f>IF(T49&gt;('Калькулятор'!$B$5+2),"",IF(T49='Калькулятор'!$B$5+2,0,IF(T49&lt;='Калькулятор'!$B$5,0,0)))</f>
        <v/>
      </c>
      <c r="Q49" s="168" t="str">
        <f>IF(T49&gt;('Калькулятор'!$B$5+2),"",IF(T49='Калькулятор'!$B$5+2,0,IF(T49&lt;='Калькулятор'!$B$5,0,0)))</f>
        <v/>
      </c>
      <c r="R49" s="171" t="str">
        <f>IF(T49&gt;('Калькулятор'!$B$5+2),"",IF(T49='Калькулятор'!$B$5+2,XIRR($D$7:D48,$B$7:B48,50),"Х"))</f>
        <v/>
      </c>
      <c r="S49" s="172" t="str">
        <f>IF(T49&gt;('Калькулятор'!$B$5+2),"",IF(T49='Калькулятор'!$B$5+2,F49+E49+J49,"Х"))</f>
        <v/>
      </c>
      <c r="T49" s="162">
        <v>43</v>
      </c>
      <c r="U49" s="163" t="str">
        <f ca="1">'Калькулятор'!E46</f>
        <v>погашено</v>
      </c>
    </row>
    <row r="50" ht="15.6">
      <c r="A50" s="164" t="str">
        <f ca="1">IF(T50&gt;('Калькулятор'!$B$5+2),"",IF(T50='Калькулятор'!$B$5+2,"Усього",'Калькулятор'!C47))</f>
        <v/>
      </c>
      <c r="B50" s="165" t="str">
        <f ca="1">IF(T50&gt;('Калькулятор'!$B$5+2),"",IF(T50='Калькулятор'!$B$5+2,"Х",'Калькулятор'!D47))</f>
        <v/>
      </c>
      <c r="C50" s="166" t="str">
        <f ca="1">IF(T50&gt;('Калькулятор'!$B$5+2),"",IF(T50='Калькулятор'!$B$5+2,SUM($C$8:C49),IFERROR(B50-B49,"")))</f>
        <v/>
      </c>
      <c r="D50" s="167" t="str">
        <f ca="1">IF(T50&gt;('Калькулятор'!$B$5+2),"",IF(T50='Калькулятор'!$B$5+2,SUM(D49),'Калькулятор'!I47))</f>
        <v/>
      </c>
      <c r="E50" s="167" t="str">
        <f ca="1">IF(T50&gt;('Калькулятор'!$B$5+2),"",IF(T50='Калькулятор'!$B$5+2,SUM(E49),'Калькулятор'!G47))</f>
        <v/>
      </c>
      <c r="F50" s="167" t="str">
        <f ca="1">IF(T50&gt;('Калькулятор'!$B$5+2),"",IF(T50='Калькулятор'!$B$5+2,SUM($F$7:F49),'Калькулятор'!H47))</f>
        <v/>
      </c>
      <c r="G50" s="168" t="str">
        <f>IF(T50&gt;('Калькулятор'!$B$5+2),"",IF(T50='Калькулятор'!$B$5+2,0,IF(T50&lt;='Калькулятор'!$B$5,0,0)))</f>
        <v/>
      </c>
      <c r="H50" s="168" t="str">
        <f>IF(T50&gt;('Калькулятор'!$B$5+2),"",IF(T50='Калькулятор'!$B$5+2,0,IF(T50&lt;='Калькулятор'!$B$5,0,0)))</f>
        <v/>
      </c>
      <c r="I50" s="169" t="str">
        <f>IF(T50&gt;('Калькулятор'!$B$5+2),"",IF(T50='Калькулятор'!$B$5+2,0,IF(T50&lt;='Калькулятор'!$B$5,0,0)))</f>
        <v/>
      </c>
      <c r="J50" s="167" t="str">
        <f>IF(T50&gt;('Калькулятор'!$B$5+2),"",IF(T50='Калькулятор'!$B$5+2,SUM($J$7:J49),IF(T50&lt;='Калькулятор'!$B$5,0,0)))</f>
        <v/>
      </c>
      <c r="K50" s="170" t="str">
        <f>IF(T50&gt;('Калькулятор'!$B$5+2),"",IF(T50='Калькулятор'!$B$5+2,0,IF(T50&lt;='Калькулятор'!$B$5,0,0)))</f>
        <v/>
      </c>
      <c r="L50" s="168" t="str">
        <f>IF(T50&gt;('Калькулятор'!$B$5+2),"",IF(T50='Калькулятор'!$B$5+2,0,IF(T50&lt;='Калькулятор'!$B$5,0,0)))</f>
        <v/>
      </c>
      <c r="M50" s="168" t="str">
        <f>IF(T50&gt;('Калькулятор'!$B$5+2),"",IF(T50='Калькулятор'!$B$5+2,0,IF(T50&lt;='Калькулятор'!$B$5,0,0)))</f>
        <v/>
      </c>
      <c r="N50" s="168" t="str">
        <f>IF(T50&gt;('Калькулятор'!$B$5+2),"",IF(T50='Калькулятор'!$B$5+2,0,IF(T50&lt;='Калькулятор'!$B$5,0,0)))</f>
        <v/>
      </c>
      <c r="O50" s="168" t="str">
        <f>IF(T50&gt;('Калькулятор'!$B$5+2),"",IF(T50='Калькулятор'!$B$5+2,0,IF(T50&lt;='Калькулятор'!$B$5,0,0)))</f>
        <v/>
      </c>
      <c r="P50" s="168" t="str">
        <f>IF(T50&gt;('Калькулятор'!$B$5+2),"",IF(T50='Калькулятор'!$B$5+2,0,IF(T50&lt;='Калькулятор'!$B$5,0,0)))</f>
        <v/>
      </c>
      <c r="Q50" s="168" t="str">
        <f>IF(T50&gt;('Калькулятор'!$B$5+2),"",IF(T50='Калькулятор'!$B$5+2,0,IF(T50&lt;='Калькулятор'!$B$5,0,0)))</f>
        <v/>
      </c>
      <c r="R50" s="171" t="str">
        <f>IF(T50&gt;('Калькулятор'!$B$5+2),"",IF(T50='Калькулятор'!$B$5+2,XIRR($D$7:D49,$B$7:B49,50),"Х"))</f>
        <v/>
      </c>
      <c r="S50" s="172" t="str">
        <f>IF(T50&gt;('Калькулятор'!$B$5+2),"",IF(T50='Калькулятор'!$B$5+2,F50+E50+J50,"Х"))</f>
        <v/>
      </c>
      <c r="T50" s="162">
        <v>44</v>
      </c>
      <c r="U50" s="163" t="str">
        <f ca="1">'Калькулятор'!E47</f>
        <v>погашено</v>
      </c>
    </row>
    <row r="51" ht="15.6">
      <c r="A51" s="164" t="str">
        <f ca="1">IF(T51&gt;('Калькулятор'!$B$5+2),"",IF(T51='Калькулятор'!$B$5+2,"Усього",'Калькулятор'!C48))</f>
        <v/>
      </c>
      <c r="B51" s="165" t="str">
        <f ca="1">IF(T51&gt;('Калькулятор'!$B$5+2),"",IF(T51='Калькулятор'!$B$5+2,"Х",'Калькулятор'!D48))</f>
        <v/>
      </c>
      <c r="C51" s="166" t="str">
        <f ca="1">IF(T51&gt;('Калькулятор'!$B$5+2),"",IF(T51='Калькулятор'!$B$5+2,SUM($C$8:C50),IFERROR(B51-B50,"")))</f>
        <v/>
      </c>
      <c r="D51" s="167" t="str">
        <f ca="1">IF(T51&gt;('Калькулятор'!$B$5+2),"",IF(T51='Калькулятор'!$B$5+2,SUM(D50),'Калькулятор'!I48))</f>
        <v/>
      </c>
      <c r="E51" s="167" t="str">
        <f ca="1">IF(T51&gt;('Калькулятор'!$B$5+2),"",IF(T51='Калькулятор'!$B$5+2,SUM(E50),'Калькулятор'!G48))</f>
        <v/>
      </c>
      <c r="F51" s="167" t="str">
        <f ca="1">IF(T51&gt;('Калькулятор'!$B$5+2),"",IF(T51='Калькулятор'!$B$5+2,SUM($F$7:F50),'Калькулятор'!H48))</f>
        <v/>
      </c>
      <c r="G51" s="168" t="str">
        <f>IF(T51&gt;('Калькулятор'!$B$5+2),"",IF(T51='Калькулятор'!$B$5+2,0,IF(T51&lt;='Калькулятор'!$B$5,0,0)))</f>
        <v/>
      </c>
      <c r="H51" s="168" t="str">
        <f>IF(T51&gt;('Калькулятор'!$B$5+2),"",IF(T51='Калькулятор'!$B$5+2,0,IF(T51&lt;='Калькулятор'!$B$5,0,0)))</f>
        <v/>
      </c>
      <c r="I51" s="169" t="str">
        <f>IF(T51&gt;('Калькулятор'!$B$5+2),"",IF(T51='Калькулятор'!$B$5+2,0,IF(T51&lt;='Калькулятор'!$B$5,0,0)))</f>
        <v/>
      </c>
      <c r="J51" s="167" t="str">
        <f>IF(T51&gt;('Калькулятор'!$B$5+2),"",IF(T51='Калькулятор'!$B$5+2,SUM($J$7:J50),IF(T51&lt;='Калькулятор'!$B$5,0,0)))</f>
        <v/>
      </c>
      <c r="K51" s="170" t="str">
        <f>IF(T51&gt;('Калькулятор'!$B$5+2),"",IF(T51='Калькулятор'!$B$5+2,0,IF(T51&lt;='Калькулятор'!$B$5,0,0)))</f>
        <v/>
      </c>
      <c r="L51" s="168" t="str">
        <f>IF(T51&gt;('Калькулятор'!$B$5+2),"",IF(T51='Калькулятор'!$B$5+2,0,IF(T51&lt;='Калькулятор'!$B$5,0,0)))</f>
        <v/>
      </c>
      <c r="M51" s="168" t="str">
        <f>IF(T51&gt;('Калькулятор'!$B$5+2),"",IF(T51='Калькулятор'!$B$5+2,0,IF(T51&lt;='Калькулятор'!$B$5,0,0)))</f>
        <v/>
      </c>
      <c r="N51" s="168" t="str">
        <f>IF(T51&gt;('Калькулятор'!$B$5+2),"",IF(T51='Калькулятор'!$B$5+2,0,IF(T51&lt;='Калькулятор'!$B$5,0,0)))</f>
        <v/>
      </c>
      <c r="O51" s="168" t="str">
        <f>IF(T51&gt;('Калькулятор'!$B$5+2),"",IF(T51='Калькулятор'!$B$5+2,0,IF(T51&lt;='Калькулятор'!$B$5,0,0)))</f>
        <v/>
      </c>
      <c r="P51" s="168" t="str">
        <f>IF(T51&gt;('Калькулятор'!$B$5+2),"",IF(T51='Калькулятор'!$B$5+2,0,IF(T51&lt;='Калькулятор'!$B$5,0,0)))</f>
        <v/>
      </c>
      <c r="Q51" s="168" t="str">
        <f>IF(T51&gt;('Калькулятор'!$B$5+2),"",IF(T51='Калькулятор'!$B$5+2,0,IF(T51&lt;='Калькулятор'!$B$5,0,0)))</f>
        <v/>
      </c>
      <c r="R51" s="171" t="str">
        <f>IF(T51&gt;('Калькулятор'!$B$5+2),"",IF(T51='Калькулятор'!$B$5+2,XIRR($D$7:D50,$B$7:B50,50),"Х"))</f>
        <v/>
      </c>
      <c r="S51" s="172" t="str">
        <f>IF(T51&gt;('Калькулятор'!$B$5+2),"",IF(T51='Калькулятор'!$B$5+2,F51+E51+J51,"Х"))</f>
        <v/>
      </c>
      <c r="T51" s="162">
        <v>45</v>
      </c>
      <c r="U51" s="163" t="str">
        <f ca="1">'Калькулятор'!E48</f>
        <v>погашено</v>
      </c>
    </row>
    <row r="52" ht="15.6">
      <c r="A52" s="164" t="str">
        <f ca="1">IF(T52&gt;('Калькулятор'!$B$5+2),"",IF(T52='Калькулятор'!$B$5+2,"Усього",'Калькулятор'!C49))</f>
        <v/>
      </c>
      <c r="B52" s="165" t="str">
        <f ca="1">IF(T52&gt;('Калькулятор'!$B$5+2),"",IF(T52='Калькулятор'!$B$5+2,"Х",'Калькулятор'!D49))</f>
        <v/>
      </c>
      <c r="C52" s="166" t="str">
        <f ca="1">IF(T52&gt;('Калькулятор'!$B$5+2),"",IF(T52='Калькулятор'!$B$5+2,SUM($C$8:C51),IFERROR(B52-B51,"")))</f>
        <v/>
      </c>
      <c r="D52" s="167" t="str">
        <f ca="1">IF(T52&gt;('Калькулятор'!$B$5+2),"",IF(T52='Калькулятор'!$B$5+2,SUM(D51),'Калькулятор'!I49))</f>
        <v/>
      </c>
      <c r="E52" s="167" t="str">
        <f ca="1">IF(T52&gt;('Калькулятор'!$B$5+2),"",IF(T52='Калькулятор'!$B$5+2,SUM(E51),'Калькулятор'!G49))</f>
        <v/>
      </c>
      <c r="F52" s="167" t="str">
        <f ca="1">IF(T52&gt;('Калькулятор'!$B$5+2),"",IF(T52='Калькулятор'!$B$5+2,SUM($F$7:F51),'Калькулятор'!H49))</f>
        <v/>
      </c>
      <c r="G52" s="168" t="str">
        <f>IF(T52&gt;('Калькулятор'!$B$5+2),"",IF(T52='Калькулятор'!$B$5+2,0,IF(T52&lt;='Калькулятор'!$B$5,0,0)))</f>
        <v/>
      </c>
      <c r="H52" s="168" t="str">
        <f>IF(T52&gt;('Калькулятор'!$B$5+2),"",IF(T52='Калькулятор'!$B$5+2,0,IF(T52&lt;='Калькулятор'!$B$5,0,0)))</f>
        <v/>
      </c>
      <c r="I52" s="169" t="str">
        <f>IF(T52&gt;('Калькулятор'!$B$5+2),"",IF(T52='Калькулятор'!$B$5+2,0,IF(T52&lt;='Калькулятор'!$B$5,0,0)))</f>
        <v/>
      </c>
      <c r="J52" s="167" t="str">
        <f>IF(T52&gt;('Калькулятор'!$B$5+2),"",IF(T52='Калькулятор'!$B$5+2,SUM($J$7:J51),IF(T52&lt;='Калькулятор'!$B$5,0,0)))</f>
        <v/>
      </c>
      <c r="K52" s="170" t="str">
        <f>IF(T52&gt;('Калькулятор'!$B$5+2),"",IF(T52='Калькулятор'!$B$5+2,0,IF(T52&lt;='Калькулятор'!$B$5,0,0)))</f>
        <v/>
      </c>
      <c r="L52" s="168" t="str">
        <f>IF(T52&gt;('Калькулятор'!$B$5+2),"",IF(T52='Калькулятор'!$B$5+2,0,IF(T52&lt;='Калькулятор'!$B$5,0,0)))</f>
        <v/>
      </c>
      <c r="M52" s="168" t="str">
        <f>IF(T52&gt;('Калькулятор'!$B$5+2),"",IF(T52='Калькулятор'!$B$5+2,0,IF(T52&lt;='Калькулятор'!$B$5,0,0)))</f>
        <v/>
      </c>
      <c r="N52" s="168" t="str">
        <f>IF(T52&gt;('Калькулятор'!$B$5+2),"",IF(T52='Калькулятор'!$B$5+2,0,IF(T52&lt;='Калькулятор'!$B$5,0,0)))</f>
        <v/>
      </c>
      <c r="O52" s="168" t="str">
        <f>IF(T52&gt;('Калькулятор'!$B$5+2),"",IF(T52='Калькулятор'!$B$5+2,0,IF(T52&lt;='Калькулятор'!$B$5,0,0)))</f>
        <v/>
      </c>
      <c r="P52" s="168" t="str">
        <f>IF(T52&gt;('Калькулятор'!$B$5+2),"",IF(T52='Калькулятор'!$B$5+2,0,IF(T52&lt;='Калькулятор'!$B$5,0,0)))</f>
        <v/>
      </c>
      <c r="Q52" s="168" t="str">
        <f>IF(T52&gt;('Калькулятор'!$B$5+2),"",IF(T52='Калькулятор'!$B$5+2,0,IF(T52&lt;='Калькулятор'!$B$5,0,0)))</f>
        <v/>
      </c>
      <c r="R52" s="171" t="str">
        <f>IF(T52&gt;('Калькулятор'!$B$5+2),"",IF(T52='Калькулятор'!$B$5+2,XIRR($D$7:D51,$B$7:B51,50),"Х"))</f>
        <v/>
      </c>
      <c r="S52" s="172" t="str">
        <f>IF(T52&gt;('Калькулятор'!$B$5+2),"",IF(T52='Калькулятор'!$B$5+2,F52+E52+J52,"Х"))</f>
        <v/>
      </c>
      <c r="T52" s="162">
        <v>46</v>
      </c>
      <c r="U52" s="163" t="str">
        <f ca="1">'Калькулятор'!E49</f>
        <v>погашено</v>
      </c>
    </row>
    <row r="53" ht="15.6">
      <c r="A53" s="164" t="str">
        <f ca="1">IF(T53&gt;('Калькулятор'!$B$5+2),"",IF(T53='Калькулятор'!$B$5+2,"Усього",'Калькулятор'!C50))</f>
        <v/>
      </c>
      <c r="B53" s="165" t="str">
        <f ca="1">IF(T53&gt;('Калькулятор'!$B$5+2),"",IF(T53='Калькулятор'!$B$5+2,"Х",'Калькулятор'!D50))</f>
        <v/>
      </c>
      <c r="C53" s="166" t="str">
        <f ca="1">IF(T53&gt;('Калькулятор'!$B$5+2),"",IF(T53='Калькулятор'!$B$5+2,SUM($C$8:C52),IFERROR(B53-B52,"")))</f>
        <v/>
      </c>
      <c r="D53" s="167" t="str">
        <f ca="1">IF(T53&gt;('Калькулятор'!$B$5+2),"",IF(T53='Калькулятор'!$B$5+2,SUM(D52),'Калькулятор'!I50))</f>
        <v/>
      </c>
      <c r="E53" s="167" t="str">
        <f ca="1">IF(T53&gt;('Калькулятор'!$B$5+2),"",IF(T53='Калькулятор'!$B$5+2,SUM(E52),'Калькулятор'!G50))</f>
        <v/>
      </c>
      <c r="F53" s="167" t="str">
        <f ca="1">IF(T53&gt;('Калькулятор'!$B$5+2),"",IF(T53='Калькулятор'!$B$5+2,SUM($F$7:F52),'Калькулятор'!H50))</f>
        <v/>
      </c>
      <c r="G53" s="168" t="str">
        <f>IF(T53&gt;('Калькулятор'!$B$5+2),"",IF(T53='Калькулятор'!$B$5+2,0,IF(T53&lt;='Калькулятор'!$B$5,0,0)))</f>
        <v/>
      </c>
      <c r="H53" s="168" t="str">
        <f>IF(T53&gt;('Калькулятор'!$B$5+2),"",IF(T53='Калькулятор'!$B$5+2,0,IF(T53&lt;='Калькулятор'!$B$5,0,0)))</f>
        <v/>
      </c>
      <c r="I53" s="169" t="str">
        <f>IF(T53&gt;('Калькулятор'!$B$5+2),"",IF(T53='Калькулятор'!$B$5+2,0,IF(T53&lt;='Калькулятор'!$B$5,0,0)))</f>
        <v/>
      </c>
      <c r="J53" s="167" t="str">
        <f>IF(T53&gt;('Калькулятор'!$B$5+2),"",IF(T53='Калькулятор'!$B$5+2,SUM($J$7:J52),IF(T53&lt;='Калькулятор'!$B$5,0,0)))</f>
        <v/>
      </c>
      <c r="K53" s="170" t="str">
        <f>IF(T53&gt;('Калькулятор'!$B$5+2),"",IF(T53='Калькулятор'!$B$5+2,0,IF(T53&lt;='Калькулятор'!$B$5,0,0)))</f>
        <v/>
      </c>
      <c r="L53" s="168" t="str">
        <f>IF(T53&gt;('Калькулятор'!$B$5+2),"",IF(T53='Калькулятор'!$B$5+2,0,IF(T53&lt;='Калькулятор'!$B$5,0,0)))</f>
        <v/>
      </c>
      <c r="M53" s="168" t="str">
        <f>IF(T53&gt;('Калькулятор'!$B$5+2),"",IF(T53='Калькулятор'!$B$5+2,0,IF(T53&lt;='Калькулятор'!$B$5,0,0)))</f>
        <v/>
      </c>
      <c r="N53" s="168" t="str">
        <f>IF(T53&gt;('Калькулятор'!$B$5+2),"",IF(T53='Калькулятор'!$B$5+2,0,IF(T53&lt;='Калькулятор'!$B$5,0,0)))</f>
        <v/>
      </c>
      <c r="O53" s="168" t="str">
        <f>IF(T53&gt;('Калькулятор'!$B$5+2),"",IF(T53='Калькулятор'!$B$5+2,0,IF(T53&lt;='Калькулятор'!$B$5,0,0)))</f>
        <v/>
      </c>
      <c r="P53" s="168" t="str">
        <f>IF(T53&gt;('Калькулятор'!$B$5+2),"",IF(T53='Калькулятор'!$B$5+2,0,IF(T53&lt;='Калькулятор'!$B$5,0,0)))</f>
        <v/>
      </c>
      <c r="Q53" s="168" t="str">
        <f>IF(T53&gt;('Калькулятор'!$B$5+2),"",IF(T53='Калькулятор'!$B$5+2,0,IF(T53&lt;='Калькулятор'!$B$5,0,0)))</f>
        <v/>
      </c>
      <c r="R53" s="171" t="str">
        <f>IF(T53&gt;('Калькулятор'!$B$5+2),"",IF(T53='Калькулятор'!$B$5+2,XIRR($D$7:D52,$B$7:B52,50),"Х"))</f>
        <v/>
      </c>
      <c r="S53" s="172" t="str">
        <f>IF(T53&gt;('Калькулятор'!$B$5+2),"",IF(T53='Калькулятор'!$B$5+2,F53+E53+J53,"Х"))</f>
        <v/>
      </c>
      <c r="T53" s="162">
        <v>47</v>
      </c>
      <c r="U53" s="163" t="str">
        <f ca="1">'Калькулятор'!E50</f>
        <v>погашено</v>
      </c>
    </row>
    <row r="54" ht="15.6">
      <c r="A54" s="164" t="str">
        <f ca="1">IF(T54&gt;('Калькулятор'!$B$5+2),"",IF(T54='Калькулятор'!$B$5+2,"Усього",'Калькулятор'!C51))</f>
        <v/>
      </c>
      <c r="B54" s="165" t="str">
        <f ca="1">IF(T54&gt;('Калькулятор'!$B$5+2),"",IF(T54='Калькулятор'!$B$5+2,"Х",'Калькулятор'!D51))</f>
        <v/>
      </c>
      <c r="C54" s="166" t="str">
        <f ca="1">IF(T54&gt;('Калькулятор'!$B$5+2),"",IF(T54='Калькулятор'!$B$5+2,SUM($C$8:C53),IFERROR(B54-B53,"")))</f>
        <v/>
      </c>
      <c r="D54" s="167" t="str">
        <f ca="1">IF(T54&gt;('Калькулятор'!$B$5+2),"",IF(T54='Калькулятор'!$B$5+2,SUM(D53),'Калькулятор'!I51))</f>
        <v/>
      </c>
      <c r="E54" s="167" t="str">
        <f ca="1">IF(T54&gt;('Калькулятор'!$B$5+2),"",IF(T54='Калькулятор'!$B$5+2,SUM(E53),'Калькулятор'!G51))</f>
        <v/>
      </c>
      <c r="F54" s="167" t="str">
        <f ca="1">IF(T54&gt;('Калькулятор'!$B$5+2),"",IF(T54='Калькулятор'!$B$5+2,SUM($F$7:F53),'Калькулятор'!H51))</f>
        <v/>
      </c>
      <c r="G54" s="168" t="str">
        <f>IF(T54&gt;('Калькулятор'!$B$5+2),"",IF(T54='Калькулятор'!$B$5+2,0,IF(T54&lt;='Калькулятор'!$B$5,0,0)))</f>
        <v/>
      </c>
      <c r="H54" s="168" t="str">
        <f>IF(T54&gt;('Калькулятор'!$B$5+2),"",IF(T54='Калькулятор'!$B$5+2,0,IF(T54&lt;='Калькулятор'!$B$5,0,0)))</f>
        <v/>
      </c>
      <c r="I54" s="169" t="str">
        <f>IF(T54&gt;('Калькулятор'!$B$5+2),"",IF(T54='Калькулятор'!$B$5+2,0,IF(T54&lt;='Калькулятор'!$B$5,0,0)))</f>
        <v/>
      </c>
      <c r="J54" s="167" t="str">
        <f>IF(T54&gt;('Калькулятор'!$B$5+2),"",IF(T54='Калькулятор'!$B$5+2,SUM($J$7:J53),IF(T54&lt;='Калькулятор'!$B$5,0,0)))</f>
        <v/>
      </c>
      <c r="K54" s="170" t="str">
        <f>IF(T54&gt;('Калькулятор'!$B$5+2),"",IF(T54='Калькулятор'!$B$5+2,0,IF(T54&lt;='Калькулятор'!$B$5,0,0)))</f>
        <v/>
      </c>
      <c r="L54" s="168" t="str">
        <f>IF(T54&gt;('Калькулятор'!$B$5+2),"",IF(T54='Калькулятор'!$B$5+2,0,IF(T54&lt;='Калькулятор'!$B$5,0,0)))</f>
        <v/>
      </c>
      <c r="M54" s="168" t="str">
        <f>IF(T54&gt;('Калькулятор'!$B$5+2),"",IF(T54='Калькулятор'!$B$5+2,0,IF(T54&lt;='Калькулятор'!$B$5,0,0)))</f>
        <v/>
      </c>
      <c r="N54" s="168" t="str">
        <f>IF(T54&gt;('Калькулятор'!$B$5+2),"",IF(T54='Калькулятор'!$B$5+2,0,IF(T54&lt;='Калькулятор'!$B$5,0,0)))</f>
        <v/>
      </c>
      <c r="O54" s="168" t="str">
        <f>IF(T54&gt;('Калькулятор'!$B$5+2),"",IF(T54='Калькулятор'!$B$5+2,0,IF(T54&lt;='Калькулятор'!$B$5,0,0)))</f>
        <v/>
      </c>
      <c r="P54" s="168" t="str">
        <f>IF(T54&gt;('Калькулятор'!$B$5+2),"",IF(T54='Калькулятор'!$B$5+2,0,IF(T54&lt;='Калькулятор'!$B$5,0,0)))</f>
        <v/>
      </c>
      <c r="Q54" s="168" t="str">
        <f>IF(T54&gt;('Калькулятор'!$B$5+2),"",IF(T54='Калькулятор'!$B$5+2,0,IF(T54&lt;='Калькулятор'!$B$5,0,0)))</f>
        <v/>
      </c>
      <c r="R54" s="171" t="str">
        <f>IF(T54&gt;('Калькулятор'!$B$5+2),"",IF(T54='Калькулятор'!$B$5+2,XIRR($D$7:D53,$B$7:B53,50),"Х"))</f>
        <v/>
      </c>
      <c r="S54" s="172" t="str">
        <f>IF(T54&gt;('Калькулятор'!$B$5+2),"",IF(T54='Калькулятор'!$B$5+2,F54+E54+J54,"Х"))</f>
        <v/>
      </c>
      <c r="T54" s="162">
        <v>48</v>
      </c>
      <c r="U54" s="163" t="str">
        <f ca="1">'Калькулятор'!E51</f>
        <v>погашено</v>
      </c>
    </row>
    <row r="55" ht="15.6">
      <c r="A55" s="164" t="str">
        <f ca="1">IF(T55&gt;('Калькулятор'!$B$5+2),"",IF(T55='Калькулятор'!$B$5+2,"Усього",'Калькулятор'!C52))</f>
        <v/>
      </c>
      <c r="B55" s="165" t="str">
        <f ca="1">IF(T55&gt;('Калькулятор'!$B$5+2),"",IF(T55='Калькулятор'!$B$5+2,"Х",'Калькулятор'!D52))</f>
        <v/>
      </c>
      <c r="C55" s="166" t="str">
        <f ca="1">IF(T55&gt;('Калькулятор'!$B$5+2),"",IF(T55='Калькулятор'!$B$5+2,SUM($C$8:C54),IFERROR(B55-B54,"")))</f>
        <v/>
      </c>
      <c r="D55" s="167" t="str">
        <f ca="1">IF(T55&gt;('Калькулятор'!$B$5+2),"",IF(T55='Калькулятор'!$B$5+2,SUM(D54),'Калькулятор'!I52))</f>
        <v/>
      </c>
      <c r="E55" s="167" t="str">
        <f ca="1">IF(T55&gt;('Калькулятор'!$B$5+2),"",IF(T55='Калькулятор'!$B$5+2,SUM(E54),'Калькулятор'!G52))</f>
        <v/>
      </c>
      <c r="F55" s="167" t="str">
        <f ca="1">IF(T55&gt;('Калькулятор'!$B$5+2),"",IF(T55='Калькулятор'!$B$5+2,SUM($F$7:F54),'Калькулятор'!H52))</f>
        <v/>
      </c>
      <c r="G55" s="168" t="str">
        <f>IF(T55&gt;('Калькулятор'!$B$5+2),"",IF(T55='Калькулятор'!$B$5+2,0,IF(T55&lt;='Калькулятор'!$B$5,0,0)))</f>
        <v/>
      </c>
      <c r="H55" s="168" t="str">
        <f>IF(T55&gt;('Калькулятор'!$B$5+2),"",IF(T55='Калькулятор'!$B$5+2,0,IF(T55&lt;='Калькулятор'!$B$5,0,0)))</f>
        <v/>
      </c>
      <c r="I55" s="169" t="str">
        <f>IF(T55&gt;('Калькулятор'!$B$5+2),"",IF(T55='Калькулятор'!$B$5+2,0,IF(T55&lt;='Калькулятор'!$B$5,0,0)))</f>
        <v/>
      </c>
      <c r="J55" s="167" t="str">
        <f>IF(T55&gt;('Калькулятор'!$B$5+2),"",IF(T55='Калькулятор'!$B$5+2,SUM($J$7:J54),IF(T55&lt;='Калькулятор'!$B$5,0,0)))</f>
        <v/>
      </c>
      <c r="K55" s="170" t="str">
        <f>IF(T55&gt;('Калькулятор'!$B$5+2),"",IF(T55='Калькулятор'!$B$5+2,0,IF(T55&lt;='Калькулятор'!$B$5,0,0)))</f>
        <v/>
      </c>
      <c r="L55" s="168" t="str">
        <f>IF(T55&gt;('Калькулятор'!$B$5+2),"",IF(T55='Калькулятор'!$B$5+2,0,IF(T55&lt;='Калькулятор'!$B$5,0,0)))</f>
        <v/>
      </c>
      <c r="M55" s="168" t="str">
        <f>IF(T55&gt;('Калькулятор'!$B$5+2),"",IF(T55='Калькулятор'!$B$5+2,0,IF(T55&lt;='Калькулятор'!$B$5,0,0)))</f>
        <v/>
      </c>
      <c r="N55" s="168" t="str">
        <f>IF(T55&gt;('Калькулятор'!$B$5+2),"",IF(T55='Калькулятор'!$B$5+2,0,IF(T55&lt;='Калькулятор'!$B$5,0,0)))</f>
        <v/>
      </c>
      <c r="O55" s="168" t="str">
        <f>IF(T55&gt;('Калькулятор'!$B$5+2),"",IF(T55='Калькулятор'!$B$5+2,0,IF(T55&lt;='Калькулятор'!$B$5,0,0)))</f>
        <v/>
      </c>
      <c r="P55" s="168" t="str">
        <f>IF(T55&gt;('Калькулятор'!$B$5+2),"",IF(T55='Калькулятор'!$B$5+2,0,IF(T55&lt;='Калькулятор'!$B$5,0,0)))</f>
        <v/>
      </c>
      <c r="Q55" s="168" t="str">
        <f>IF(T55&gt;('Калькулятор'!$B$5+2),"",IF(T55='Калькулятор'!$B$5+2,0,IF(T55&lt;='Калькулятор'!$B$5,0,0)))</f>
        <v/>
      </c>
      <c r="R55" s="171" t="str">
        <f>IF(T55&gt;('Калькулятор'!$B$5+2),"",IF(T55='Калькулятор'!$B$5+2,XIRR($D$7:D54,$B$7:B54,50),"Х"))</f>
        <v/>
      </c>
      <c r="S55" s="172" t="str">
        <f>IF(T55&gt;('Калькулятор'!$B$5+2),"",IF(T55='Калькулятор'!$B$5+2,F55+E55+J55,"Х"))</f>
        <v/>
      </c>
      <c r="T55" s="162">
        <v>49</v>
      </c>
      <c r="U55" s="163" t="str">
        <f ca="1">'Калькулятор'!E52</f>
        <v>погашено</v>
      </c>
    </row>
    <row r="56" ht="15.6">
      <c r="A56" s="164" t="str">
        <f ca="1">IF(T56&gt;('Калькулятор'!$B$5+2),"",IF(T56='Калькулятор'!$B$5+2,"Усього",'Калькулятор'!C53))</f>
        <v/>
      </c>
      <c r="B56" s="165" t="str">
        <f ca="1">IF(T56&gt;('Калькулятор'!$B$5+2),"",IF(T56='Калькулятор'!$B$5+2,"Х",'Калькулятор'!D53))</f>
        <v/>
      </c>
      <c r="C56" s="166" t="str">
        <f ca="1">IF(T56&gt;('Калькулятор'!$B$5+2),"",IF(T56='Калькулятор'!$B$5+2,SUM($C$8:C55),IFERROR(B56-B55,"")))</f>
        <v/>
      </c>
      <c r="D56" s="167" t="str">
        <f ca="1">IF(T56&gt;('Калькулятор'!$B$5+2),"",IF(T56='Калькулятор'!$B$5+2,SUM(D55),'Калькулятор'!I53))</f>
        <v/>
      </c>
      <c r="E56" s="167" t="str">
        <f ca="1">IF(T56&gt;('Калькулятор'!$B$5+2),"",IF(T56='Калькулятор'!$B$5+2,SUM(E55),'Калькулятор'!G53))</f>
        <v/>
      </c>
      <c r="F56" s="167" t="str">
        <f ca="1">IF(T56&gt;('Калькулятор'!$B$5+2),"",IF(T56='Калькулятор'!$B$5+2,SUM($F$7:F55),'Калькулятор'!H53))</f>
        <v/>
      </c>
      <c r="G56" s="168" t="str">
        <f>IF(T56&gt;('Калькулятор'!$B$5+2),"",IF(T56='Калькулятор'!$B$5+2,0,IF(T56&lt;='Калькулятор'!$B$5,0,0)))</f>
        <v/>
      </c>
      <c r="H56" s="168" t="str">
        <f>IF(T56&gt;('Калькулятор'!$B$5+2),"",IF(T56='Калькулятор'!$B$5+2,0,IF(T56&lt;='Калькулятор'!$B$5,0,0)))</f>
        <v/>
      </c>
      <c r="I56" s="169" t="str">
        <f>IF(T56&gt;('Калькулятор'!$B$5+2),"",IF(T56='Калькулятор'!$B$5+2,0,IF(T56&lt;='Калькулятор'!$B$5,0,0)))</f>
        <v/>
      </c>
      <c r="J56" s="167" t="str">
        <f>IF(T56&gt;('Калькулятор'!$B$5+2),"",IF(T56='Калькулятор'!$B$5+2,SUM($J$7:J55),IF(T56&lt;='Калькулятор'!$B$5,0,0)))</f>
        <v/>
      </c>
      <c r="K56" s="170" t="str">
        <f>IF(T56&gt;('Калькулятор'!$B$5+2),"",IF(T56='Калькулятор'!$B$5+2,0,IF(T56&lt;='Калькулятор'!$B$5,0,0)))</f>
        <v/>
      </c>
      <c r="L56" s="168" t="str">
        <f>IF(T56&gt;('Калькулятор'!$B$5+2),"",IF(T56='Калькулятор'!$B$5+2,0,IF(T56&lt;='Калькулятор'!$B$5,0,0)))</f>
        <v/>
      </c>
      <c r="M56" s="168" t="str">
        <f>IF(T56&gt;('Калькулятор'!$B$5+2),"",IF(T56='Калькулятор'!$B$5+2,0,IF(T56&lt;='Калькулятор'!$B$5,0,0)))</f>
        <v/>
      </c>
      <c r="N56" s="168" t="str">
        <f>IF(T56&gt;('Калькулятор'!$B$5+2),"",IF(T56='Калькулятор'!$B$5+2,0,IF(T56&lt;='Калькулятор'!$B$5,0,0)))</f>
        <v/>
      </c>
      <c r="O56" s="168" t="str">
        <f>IF(T56&gt;('Калькулятор'!$B$5+2),"",IF(T56='Калькулятор'!$B$5+2,0,IF(T56&lt;='Калькулятор'!$B$5,0,0)))</f>
        <v/>
      </c>
      <c r="P56" s="168" t="str">
        <f>IF(T56&gt;('Калькулятор'!$B$5+2),"",IF(T56='Калькулятор'!$B$5+2,0,IF(T56&lt;='Калькулятор'!$B$5,0,0)))</f>
        <v/>
      </c>
      <c r="Q56" s="168" t="str">
        <f>IF(T56&gt;('Калькулятор'!$B$5+2),"",IF(T56='Калькулятор'!$B$5+2,0,IF(T56&lt;='Калькулятор'!$B$5,0,0)))</f>
        <v/>
      </c>
      <c r="R56" s="171" t="str">
        <f>IF(T56&gt;('Калькулятор'!$B$5+2),"",IF(T56='Калькулятор'!$B$5+2,XIRR($D$7:D55,$B$7:B55,50),"Х"))</f>
        <v/>
      </c>
      <c r="S56" s="172" t="str">
        <f>IF(T56&gt;('Калькулятор'!$B$5+2),"",IF(T56='Калькулятор'!$B$5+2,F56+E56+J56,"Х"))</f>
        <v/>
      </c>
      <c r="T56" s="162">
        <v>50</v>
      </c>
      <c r="U56" s="163" t="str">
        <f ca="1">'Калькулятор'!E53</f>
        <v>погашено</v>
      </c>
    </row>
    <row r="57" ht="15.6">
      <c r="A57" s="164" t="str">
        <f ca="1">IF(T57&gt;('Калькулятор'!$B$5+2),"",IF(T57='Калькулятор'!$B$5+2,"Усього",'Калькулятор'!C54))</f>
        <v/>
      </c>
      <c r="B57" s="165" t="str">
        <f ca="1">IF(T57&gt;('Калькулятор'!$B$5+2),"",IF(T57='Калькулятор'!$B$5+2,"Х",'Калькулятор'!D54))</f>
        <v/>
      </c>
      <c r="C57" s="166" t="str">
        <f ca="1">IF(T57&gt;('Калькулятор'!$B$5+2),"",IF(T57='Калькулятор'!$B$5+2,SUM($C$8:C56),IFERROR(B57-B56,"")))</f>
        <v/>
      </c>
      <c r="D57" s="167" t="str">
        <f ca="1">IF(T57&gt;('Калькулятор'!$B$5+2),"",IF(T57='Калькулятор'!$B$5+2,SUM(D56),'Калькулятор'!I54))</f>
        <v/>
      </c>
      <c r="E57" s="167" t="str">
        <f ca="1">IF(T57&gt;('Калькулятор'!$B$5+2),"",IF(T57='Калькулятор'!$B$5+2,SUM(E56),'Калькулятор'!G54))</f>
        <v/>
      </c>
      <c r="F57" s="167" t="str">
        <f ca="1">IF(T57&gt;('Калькулятор'!$B$5+2),"",IF(T57='Калькулятор'!$B$5+2,SUM($F$7:F56),'Калькулятор'!H54))</f>
        <v/>
      </c>
      <c r="G57" s="168" t="str">
        <f>IF(T57&gt;('Калькулятор'!$B$5+2),"",IF(T57='Калькулятор'!$B$5+2,0,IF(T57&lt;='Калькулятор'!$B$5,0,0)))</f>
        <v/>
      </c>
      <c r="H57" s="168" t="str">
        <f>IF(T57&gt;('Калькулятор'!$B$5+2),"",IF(T57='Калькулятор'!$B$5+2,0,IF(T57&lt;='Калькулятор'!$B$5,0,0)))</f>
        <v/>
      </c>
      <c r="I57" s="169" t="str">
        <f>IF(T57&gt;('Калькулятор'!$B$5+2),"",IF(T57='Калькулятор'!$B$5+2,0,IF(T57&lt;='Калькулятор'!$B$5,0,0)))</f>
        <v/>
      </c>
      <c r="J57" s="167" t="str">
        <f>IF(T57&gt;('Калькулятор'!$B$5+2),"",IF(T57='Калькулятор'!$B$5+2,SUM($J$7:J56),IF(T57&lt;='Калькулятор'!$B$5,0,0)))</f>
        <v/>
      </c>
      <c r="K57" s="170" t="str">
        <f>IF(T57&gt;('Калькулятор'!$B$5+2),"",IF(T57='Калькулятор'!$B$5+2,0,IF(T57&lt;='Калькулятор'!$B$5,0,0)))</f>
        <v/>
      </c>
      <c r="L57" s="168" t="str">
        <f>IF(T57&gt;('Калькулятор'!$B$5+2),"",IF(T57='Калькулятор'!$B$5+2,0,IF(T57&lt;='Калькулятор'!$B$5,0,0)))</f>
        <v/>
      </c>
      <c r="M57" s="168" t="str">
        <f>IF(T57&gt;('Калькулятор'!$B$5+2),"",IF(T57='Калькулятор'!$B$5+2,0,IF(T57&lt;='Калькулятор'!$B$5,0,0)))</f>
        <v/>
      </c>
      <c r="N57" s="168" t="str">
        <f>IF(T57&gt;('Калькулятор'!$B$5+2),"",IF(T57='Калькулятор'!$B$5+2,0,IF(T57&lt;='Калькулятор'!$B$5,0,0)))</f>
        <v/>
      </c>
      <c r="O57" s="168" t="str">
        <f>IF(T57&gt;('Калькулятор'!$B$5+2),"",IF(T57='Калькулятор'!$B$5+2,0,IF(T57&lt;='Калькулятор'!$B$5,0,0)))</f>
        <v/>
      </c>
      <c r="P57" s="168" t="str">
        <f>IF(T57&gt;('Калькулятор'!$B$5+2),"",IF(T57='Калькулятор'!$B$5+2,0,IF(T57&lt;='Калькулятор'!$B$5,0,0)))</f>
        <v/>
      </c>
      <c r="Q57" s="168" t="str">
        <f>IF(T57&gt;('Калькулятор'!$B$5+2),"",IF(T57='Калькулятор'!$B$5+2,0,IF(T57&lt;='Калькулятор'!$B$5,0,0)))</f>
        <v/>
      </c>
      <c r="R57" s="171" t="str">
        <f>IF(T57&gt;('Калькулятор'!$B$5+2),"",IF(T57='Калькулятор'!$B$5+2,XIRR($D$7:D56,$B$7:B56,50),"Х"))</f>
        <v/>
      </c>
      <c r="S57" s="172" t="str">
        <f>IF(T57&gt;('Калькулятор'!$B$5+2),"",IF(T57='Калькулятор'!$B$5+2,F57+E57+J57,"Х"))</f>
        <v/>
      </c>
      <c r="T57" s="162">
        <v>51</v>
      </c>
      <c r="U57" s="163" t="str">
        <f ca="1">'Калькулятор'!E54</f>
        <v>погашено</v>
      </c>
    </row>
    <row r="58" ht="15.6">
      <c r="A58" s="164" t="str">
        <f ca="1">IF(T58&gt;('Калькулятор'!$B$5+2),"",IF(T58='Калькулятор'!$B$5+2,"Усього",'Калькулятор'!C55))</f>
        <v/>
      </c>
      <c r="B58" s="165" t="str">
        <f ca="1">IF(T58&gt;('Калькулятор'!$B$5+2),"",IF(T58='Калькулятор'!$B$5+2,"Х",'Калькулятор'!D55))</f>
        <v/>
      </c>
      <c r="C58" s="166" t="str">
        <f ca="1">IF(T58&gt;('Калькулятор'!$B$5+2),"",IF(T58='Калькулятор'!$B$5+2,SUM($C$8:C57),IFERROR(B58-B57,"")))</f>
        <v/>
      </c>
      <c r="D58" s="167" t="str">
        <f ca="1">IF(T58&gt;('Калькулятор'!$B$5+2),"",IF(T58='Калькулятор'!$B$5+2,SUM(D57),'Калькулятор'!I55))</f>
        <v/>
      </c>
      <c r="E58" s="167" t="str">
        <f ca="1">IF(T58&gt;('Калькулятор'!$B$5+2),"",IF(T58='Калькулятор'!$B$5+2,SUM(E57),'Калькулятор'!G55))</f>
        <v/>
      </c>
      <c r="F58" s="167" t="str">
        <f ca="1">IF(T58&gt;('Калькулятор'!$B$5+2),"",IF(T58='Калькулятор'!$B$5+2,SUM($F$7:F57),'Калькулятор'!H55))</f>
        <v/>
      </c>
      <c r="G58" s="168" t="str">
        <f>IF(T58&gt;('Калькулятор'!$B$5+2),"",IF(T58='Калькулятор'!$B$5+2,0,IF(T58&lt;='Калькулятор'!$B$5,0,0)))</f>
        <v/>
      </c>
      <c r="H58" s="168" t="str">
        <f>IF(T58&gt;('Калькулятор'!$B$5+2),"",IF(T58='Калькулятор'!$B$5+2,0,IF(T58&lt;='Калькулятор'!$B$5,0,0)))</f>
        <v/>
      </c>
      <c r="I58" s="169" t="str">
        <f>IF(T58&gt;('Калькулятор'!$B$5+2),"",IF(T58='Калькулятор'!$B$5+2,0,IF(T58&lt;='Калькулятор'!$B$5,0,0)))</f>
        <v/>
      </c>
      <c r="J58" s="167" t="str">
        <f>IF(T58&gt;('Калькулятор'!$B$5+2),"",IF(T58='Калькулятор'!$B$5+2,SUM($J$7:J57),IF(T58&lt;='Калькулятор'!$B$5,0,0)))</f>
        <v/>
      </c>
      <c r="K58" s="170" t="str">
        <f>IF(T58&gt;('Калькулятор'!$B$5+2),"",IF(T58='Калькулятор'!$B$5+2,0,IF(T58&lt;='Калькулятор'!$B$5,0,0)))</f>
        <v/>
      </c>
      <c r="L58" s="168" t="str">
        <f>IF(T58&gt;('Калькулятор'!$B$5+2),"",IF(T58='Калькулятор'!$B$5+2,0,IF(T58&lt;='Калькулятор'!$B$5,0,0)))</f>
        <v/>
      </c>
      <c r="M58" s="168" t="str">
        <f>IF(T58&gt;('Калькулятор'!$B$5+2),"",IF(T58='Калькулятор'!$B$5+2,0,IF(T58&lt;='Калькулятор'!$B$5,0,0)))</f>
        <v/>
      </c>
      <c r="N58" s="168" t="str">
        <f>IF(T58&gt;('Калькулятор'!$B$5+2),"",IF(T58='Калькулятор'!$B$5+2,0,IF(T58&lt;='Калькулятор'!$B$5,0,0)))</f>
        <v/>
      </c>
      <c r="O58" s="168" t="str">
        <f>IF(T58&gt;('Калькулятор'!$B$5+2),"",IF(T58='Калькулятор'!$B$5+2,0,IF(T58&lt;='Калькулятор'!$B$5,0,0)))</f>
        <v/>
      </c>
      <c r="P58" s="168" t="str">
        <f>IF(T58&gt;('Калькулятор'!$B$5+2),"",IF(T58='Калькулятор'!$B$5+2,0,IF(T58&lt;='Калькулятор'!$B$5,0,0)))</f>
        <v/>
      </c>
      <c r="Q58" s="168" t="str">
        <f>IF(T58&gt;('Калькулятор'!$B$5+2),"",IF(T58='Калькулятор'!$B$5+2,0,IF(T58&lt;='Калькулятор'!$B$5,0,0)))</f>
        <v/>
      </c>
      <c r="R58" s="171" t="str">
        <f>IF(T58&gt;('Калькулятор'!$B$5+2),"",IF(T58='Калькулятор'!$B$5+2,XIRR($D$7:D57,$B$7:B57,50),"Х"))</f>
        <v/>
      </c>
      <c r="S58" s="172" t="str">
        <f>IF(T58&gt;('Калькулятор'!$B$5+2),"",IF(T58='Калькулятор'!$B$5+2,F58+E58+J58,"Х"))</f>
        <v/>
      </c>
      <c r="T58" s="162">
        <v>52</v>
      </c>
      <c r="U58" s="163" t="str">
        <f ca="1">'Калькулятор'!E55</f>
        <v>погашено</v>
      </c>
    </row>
    <row r="59" ht="15.6">
      <c r="A59" s="164" t="str">
        <f ca="1">IF(T59&gt;('Калькулятор'!$B$5+2),"",IF(T59='Калькулятор'!$B$5+2,"Усього",'Калькулятор'!C56))</f>
        <v/>
      </c>
      <c r="B59" s="165" t="str">
        <f ca="1">IF(T59&gt;('Калькулятор'!$B$5+2),"",IF(T59='Калькулятор'!$B$5+2,"Х",'Калькулятор'!D56))</f>
        <v/>
      </c>
      <c r="C59" s="166" t="str">
        <f ca="1">IF(T59&gt;('Калькулятор'!$B$5+2),"",IF(T59='Калькулятор'!$B$5+2,SUM($C$8:C58),IFERROR(B59-B58,"")))</f>
        <v/>
      </c>
      <c r="D59" s="167" t="str">
        <f ca="1">IF(T59&gt;('Калькулятор'!$B$5+2),"",IF(T59='Калькулятор'!$B$5+2,SUM(D58),'Калькулятор'!I56))</f>
        <v/>
      </c>
      <c r="E59" s="167" t="str">
        <f ca="1">IF(T59&gt;('Калькулятор'!$B$5+2),"",IF(T59='Калькулятор'!$B$5+2,SUM(E58),'Калькулятор'!G56))</f>
        <v/>
      </c>
      <c r="F59" s="167" t="str">
        <f ca="1">IF(T59&gt;('Калькулятор'!$B$5+2),"",IF(T59='Калькулятор'!$B$5+2,SUM($F$7:F58),'Калькулятор'!H56))</f>
        <v/>
      </c>
      <c r="G59" s="168" t="str">
        <f>IF(T59&gt;('Калькулятор'!$B$5+2),"",IF(T59='Калькулятор'!$B$5+2,0,IF(T59&lt;='Калькулятор'!$B$5,0,0)))</f>
        <v/>
      </c>
      <c r="H59" s="168" t="str">
        <f>IF(T59&gt;('Калькулятор'!$B$5+2),"",IF(T59='Калькулятор'!$B$5+2,0,IF(T59&lt;='Калькулятор'!$B$5,0,0)))</f>
        <v/>
      </c>
      <c r="I59" s="169" t="str">
        <f>IF(T59&gt;('Калькулятор'!$B$5+2),"",IF(T59='Калькулятор'!$B$5+2,0,IF(T59&lt;='Калькулятор'!$B$5,0,0)))</f>
        <v/>
      </c>
      <c r="J59" s="167" t="str">
        <f>IF(T59&gt;('Калькулятор'!$B$5+2),"",IF(T59='Калькулятор'!$B$5+2,SUM($J$7:J58),IF(T59&lt;='Калькулятор'!$B$5,0,0)))</f>
        <v/>
      </c>
      <c r="K59" s="170" t="str">
        <f>IF(T59&gt;('Калькулятор'!$B$5+2),"",IF(T59='Калькулятор'!$B$5+2,0,IF(T59&lt;='Калькулятор'!$B$5,0,0)))</f>
        <v/>
      </c>
      <c r="L59" s="168" t="str">
        <f>IF(T59&gt;('Калькулятор'!$B$5+2),"",IF(T59='Калькулятор'!$B$5+2,0,IF(T59&lt;='Калькулятор'!$B$5,0,0)))</f>
        <v/>
      </c>
      <c r="M59" s="168" t="str">
        <f>IF(T59&gt;('Калькулятор'!$B$5+2),"",IF(T59='Калькулятор'!$B$5+2,0,IF(T59&lt;='Калькулятор'!$B$5,0,0)))</f>
        <v/>
      </c>
      <c r="N59" s="168" t="str">
        <f>IF(T59&gt;('Калькулятор'!$B$5+2),"",IF(T59='Калькулятор'!$B$5+2,0,IF(T59&lt;='Калькулятор'!$B$5,0,0)))</f>
        <v/>
      </c>
      <c r="O59" s="168" t="str">
        <f>IF(T59&gt;('Калькулятор'!$B$5+2),"",IF(T59='Калькулятор'!$B$5+2,0,IF(T59&lt;='Калькулятор'!$B$5,0,0)))</f>
        <v/>
      </c>
      <c r="P59" s="168" t="str">
        <f>IF(T59&gt;('Калькулятор'!$B$5+2),"",IF(T59='Калькулятор'!$B$5+2,0,IF(T59&lt;='Калькулятор'!$B$5,0,0)))</f>
        <v/>
      </c>
      <c r="Q59" s="168" t="str">
        <f>IF(T59&gt;('Калькулятор'!$B$5+2),"",IF(T59='Калькулятор'!$B$5+2,0,IF(T59&lt;='Калькулятор'!$B$5,0,0)))</f>
        <v/>
      </c>
      <c r="R59" s="171" t="str">
        <f>IF(T59&gt;('Калькулятор'!$B$5+2),"",IF(T59='Калькулятор'!$B$5+2,XIRR($D$7:D58,$B$7:B58,50),"Х"))</f>
        <v/>
      </c>
      <c r="S59" s="172" t="str">
        <f>IF(T59&gt;('Калькулятор'!$B$5+2),"",IF(T59='Калькулятор'!$B$5+2,F59+E59+J59,"Х"))</f>
        <v/>
      </c>
      <c r="T59" s="162">
        <v>53</v>
      </c>
      <c r="U59" s="163" t="str">
        <f ca="1">'Калькулятор'!E56</f>
        <v>погашено</v>
      </c>
    </row>
    <row r="60" ht="15.6">
      <c r="A60" s="164" t="str">
        <f ca="1">IF(T60&gt;('Калькулятор'!$B$5+2),"",IF(T60='Калькулятор'!$B$5+2,"Усього",'Калькулятор'!C57))</f>
        <v/>
      </c>
      <c r="B60" s="165" t="str">
        <f ca="1">IF(T60&gt;('Калькулятор'!$B$5+2),"",IF(T60='Калькулятор'!$B$5+2,"Х",'Калькулятор'!D57))</f>
        <v/>
      </c>
      <c r="C60" s="166" t="str">
        <f ca="1">IF(T60&gt;('Калькулятор'!$B$5+2),"",IF(T60='Калькулятор'!$B$5+2,SUM($C$8:C59),IFERROR(B60-B59,"")))</f>
        <v/>
      </c>
      <c r="D60" s="167" t="str">
        <f ca="1">IF(T60&gt;('Калькулятор'!$B$5+2),"",IF(T60='Калькулятор'!$B$5+2,SUM(D59),'Калькулятор'!I57))</f>
        <v/>
      </c>
      <c r="E60" s="167" t="str">
        <f ca="1">IF(T60&gt;('Калькулятор'!$B$5+2),"",IF(T60='Калькулятор'!$B$5+2,SUM(E59),'Калькулятор'!G57))</f>
        <v/>
      </c>
      <c r="F60" s="167" t="str">
        <f ca="1">IF(T60&gt;('Калькулятор'!$B$5+2),"",IF(T60='Калькулятор'!$B$5+2,SUM($F$7:F59),'Калькулятор'!H57))</f>
        <v/>
      </c>
      <c r="G60" s="168" t="str">
        <f>IF(T60&gt;('Калькулятор'!$B$5+2),"",IF(T60='Калькулятор'!$B$5+2,0,IF(T60&lt;='Калькулятор'!$B$5,0,0)))</f>
        <v/>
      </c>
      <c r="H60" s="168" t="str">
        <f>IF(T60&gt;('Калькулятор'!$B$5+2),"",IF(T60='Калькулятор'!$B$5+2,0,IF(T60&lt;='Калькулятор'!$B$5,0,0)))</f>
        <v/>
      </c>
      <c r="I60" s="169" t="str">
        <f>IF(T60&gt;('Калькулятор'!$B$5+2),"",IF(T60='Калькулятор'!$B$5+2,0,IF(T60&lt;='Калькулятор'!$B$5,0,0)))</f>
        <v/>
      </c>
      <c r="J60" s="167" t="str">
        <f>IF(T60&gt;('Калькулятор'!$B$5+2),"",IF(T60='Калькулятор'!$B$5+2,SUM($J$7:J59),IF(T60&lt;='Калькулятор'!$B$5,0,0)))</f>
        <v/>
      </c>
      <c r="K60" s="170" t="str">
        <f>IF(T60&gt;('Калькулятор'!$B$5+2),"",IF(T60='Калькулятор'!$B$5+2,0,IF(T60&lt;='Калькулятор'!$B$5,0,0)))</f>
        <v/>
      </c>
      <c r="L60" s="168" t="str">
        <f>IF(T60&gt;('Калькулятор'!$B$5+2),"",IF(T60='Калькулятор'!$B$5+2,0,IF(T60&lt;='Калькулятор'!$B$5,0,0)))</f>
        <v/>
      </c>
      <c r="M60" s="168" t="str">
        <f>IF(T60&gt;('Калькулятор'!$B$5+2),"",IF(T60='Калькулятор'!$B$5+2,0,IF(T60&lt;='Калькулятор'!$B$5,0,0)))</f>
        <v/>
      </c>
      <c r="N60" s="168" t="str">
        <f>IF(T60&gt;('Калькулятор'!$B$5+2),"",IF(T60='Калькулятор'!$B$5+2,0,IF(T60&lt;='Калькулятор'!$B$5,0,0)))</f>
        <v/>
      </c>
      <c r="O60" s="168" t="str">
        <f>IF(T60&gt;('Калькулятор'!$B$5+2),"",IF(T60='Калькулятор'!$B$5+2,0,IF(T60&lt;='Калькулятор'!$B$5,0,0)))</f>
        <v/>
      </c>
      <c r="P60" s="168" t="str">
        <f>IF(T60&gt;('Калькулятор'!$B$5+2),"",IF(T60='Калькулятор'!$B$5+2,0,IF(T60&lt;='Калькулятор'!$B$5,0,0)))</f>
        <v/>
      </c>
      <c r="Q60" s="168" t="str">
        <f>IF(T60&gt;('Калькулятор'!$B$5+2),"",IF(T60='Калькулятор'!$B$5+2,0,IF(T60&lt;='Калькулятор'!$B$5,0,0)))</f>
        <v/>
      </c>
      <c r="R60" s="171" t="str">
        <f>IF(T60&gt;('Калькулятор'!$B$5+2),"",IF(T60='Калькулятор'!$B$5+2,XIRR($D$7:D59,$B$7:B59,50),"Х"))</f>
        <v/>
      </c>
      <c r="S60" s="172" t="str">
        <f>IF(T60&gt;('Калькулятор'!$B$5+2),"",IF(T60='Калькулятор'!$B$5+2,F60+E60+J60,"Х"))</f>
        <v/>
      </c>
      <c r="T60" s="162">
        <v>54</v>
      </c>
      <c r="U60" s="163" t="str">
        <f ca="1">'Калькулятор'!E57</f>
        <v>погашено</v>
      </c>
    </row>
    <row r="61" ht="15.6">
      <c r="A61" s="164" t="str">
        <f ca="1">IF(T61&gt;('Калькулятор'!$B$5+2),"",IF(T61='Калькулятор'!$B$5+2,"Усього",'Калькулятор'!C58))</f>
        <v/>
      </c>
      <c r="B61" s="165" t="str">
        <f ca="1">IF(T61&gt;('Калькулятор'!$B$5+2),"",IF(T61='Калькулятор'!$B$5+2,"Х",'Калькулятор'!D58))</f>
        <v/>
      </c>
      <c r="C61" s="166" t="str">
        <f ca="1">IF(T61&gt;('Калькулятор'!$B$5+2),"",IF(T61='Калькулятор'!$B$5+2,SUM($C$8:C60),IFERROR(B61-B60,"")))</f>
        <v/>
      </c>
      <c r="D61" s="167" t="str">
        <f ca="1">IF(T61&gt;('Калькулятор'!$B$5+2),"",IF(T61='Калькулятор'!$B$5+2,SUM(D60),'Калькулятор'!I58))</f>
        <v/>
      </c>
      <c r="E61" s="167" t="str">
        <f ca="1">IF(T61&gt;('Калькулятор'!$B$5+2),"",IF(T61='Калькулятор'!$B$5+2,SUM(E60),'Калькулятор'!G58))</f>
        <v/>
      </c>
      <c r="F61" s="167" t="str">
        <f ca="1">IF(T61&gt;('Калькулятор'!$B$5+2),"",IF(T61='Калькулятор'!$B$5+2,SUM($F$7:F60),'Калькулятор'!H58))</f>
        <v/>
      </c>
      <c r="G61" s="168" t="str">
        <f>IF(T61&gt;('Калькулятор'!$B$5+2),"",IF(T61='Калькулятор'!$B$5+2,0,IF(T61&lt;='Калькулятор'!$B$5,0,0)))</f>
        <v/>
      </c>
      <c r="H61" s="168" t="str">
        <f>IF(T61&gt;('Калькулятор'!$B$5+2),"",IF(T61='Калькулятор'!$B$5+2,0,IF(T61&lt;='Калькулятор'!$B$5,0,0)))</f>
        <v/>
      </c>
      <c r="I61" s="169" t="str">
        <f>IF(T61&gt;('Калькулятор'!$B$5+2),"",IF(T61='Калькулятор'!$B$5+2,0,IF(T61&lt;='Калькулятор'!$B$5,0,0)))</f>
        <v/>
      </c>
      <c r="J61" s="167" t="str">
        <f>IF(T61&gt;('Калькулятор'!$B$5+2),"",IF(T61='Калькулятор'!$B$5+2,SUM($J$7:J60),IF(T61&lt;='Калькулятор'!$B$5,0,0)))</f>
        <v/>
      </c>
      <c r="K61" s="170" t="str">
        <f>IF(T61&gt;('Калькулятор'!$B$5+2),"",IF(T61='Калькулятор'!$B$5+2,0,IF(T61&lt;='Калькулятор'!$B$5,0,0)))</f>
        <v/>
      </c>
      <c r="L61" s="168" t="str">
        <f>IF(T61&gt;('Калькулятор'!$B$5+2),"",IF(T61='Калькулятор'!$B$5+2,0,IF(T61&lt;='Калькулятор'!$B$5,0,0)))</f>
        <v/>
      </c>
      <c r="M61" s="168" t="str">
        <f>IF(T61&gt;('Калькулятор'!$B$5+2),"",IF(T61='Калькулятор'!$B$5+2,0,IF(T61&lt;='Калькулятор'!$B$5,0,0)))</f>
        <v/>
      </c>
      <c r="N61" s="168" t="str">
        <f>IF(T61&gt;('Калькулятор'!$B$5+2),"",IF(T61='Калькулятор'!$B$5+2,0,IF(T61&lt;='Калькулятор'!$B$5,0,0)))</f>
        <v/>
      </c>
      <c r="O61" s="168" t="str">
        <f>IF(T61&gt;('Калькулятор'!$B$5+2),"",IF(T61='Калькулятор'!$B$5+2,0,IF(T61&lt;='Калькулятор'!$B$5,0,0)))</f>
        <v/>
      </c>
      <c r="P61" s="168" t="str">
        <f>IF(T61&gt;('Калькулятор'!$B$5+2),"",IF(T61='Калькулятор'!$B$5+2,0,IF(T61&lt;='Калькулятор'!$B$5,0,0)))</f>
        <v/>
      </c>
      <c r="Q61" s="168" t="str">
        <f>IF(T61&gt;('Калькулятор'!$B$5+2),"",IF(T61='Калькулятор'!$B$5+2,0,IF(T61&lt;='Калькулятор'!$B$5,0,0)))</f>
        <v/>
      </c>
      <c r="R61" s="171" t="str">
        <f>IF(T61&gt;('Калькулятор'!$B$5+2),"",IF(T61='Калькулятор'!$B$5+2,XIRR($D$7:D60,$B$7:B60,50),"Х"))</f>
        <v/>
      </c>
      <c r="S61" s="172" t="str">
        <f>IF(T61&gt;('Калькулятор'!$B$5+2),"",IF(T61='Калькулятор'!$B$5+2,F61+E61+J61,"Х"))</f>
        <v/>
      </c>
      <c r="T61" s="162">
        <v>55</v>
      </c>
      <c r="U61" s="163" t="str">
        <f ca="1">'Калькулятор'!E58</f>
        <v>погашено</v>
      </c>
    </row>
    <row r="62" ht="15.6">
      <c r="A62" s="164" t="str">
        <f ca="1">IF(T62&gt;('Калькулятор'!$B$5+2),"",IF(T62='Калькулятор'!$B$5+2,"Усього",'Калькулятор'!C59))</f>
        <v/>
      </c>
      <c r="B62" s="165" t="str">
        <f ca="1">IF(T62&gt;('Калькулятор'!$B$5+2),"",IF(T62='Калькулятор'!$B$5+2,"Х",'Калькулятор'!D59))</f>
        <v/>
      </c>
      <c r="C62" s="166" t="str">
        <f ca="1">IF(T62&gt;('Калькулятор'!$B$5+2),"",IF(T62='Калькулятор'!$B$5+2,SUM($C$8:C61),IFERROR(B62-B61,"")))</f>
        <v/>
      </c>
      <c r="D62" s="167" t="str">
        <f ca="1">IF(T62&gt;('Калькулятор'!$B$5+2),"",IF(T62='Калькулятор'!$B$5+2,SUM(D61),'Калькулятор'!I59))</f>
        <v/>
      </c>
      <c r="E62" s="167" t="str">
        <f ca="1">IF(T62&gt;('Калькулятор'!$B$5+2),"",IF(T62='Калькулятор'!$B$5+2,SUM(E61),'Калькулятор'!G59))</f>
        <v/>
      </c>
      <c r="F62" s="167" t="str">
        <f ca="1">IF(T62&gt;('Калькулятор'!$B$5+2),"",IF(T62='Калькулятор'!$B$5+2,SUM($F$7:F61),'Калькулятор'!H59))</f>
        <v/>
      </c>
      <c r="G62" s="168" t="str">
        <f>IF(T62&gt;('Калькулятор'!$B$5+2),"",IF(T62='Калькулятор'!$B$5+2,0,IF(T62&lt;='Калькулятор'!$B$5,0,0)))</f>
        <v/>
      </c>
      <c r="H62" s="168" t="str">
        <f>IF(T62&gt;('Калькулятор'!$B$5+2),"",IF(T62='Калькулятор'!$B$5+2,0,IF(T62&lt;='Калькулятор'!$B$5,0,0)))</f>
        <v/>
      </c>
      <c r="I62" s="169" t="str">
        <f>IF(T62&gt;('Калькулятор'!$B$5+2),"",IF(T62='Калькулятор'!$B$5+2,0,IF(T62&lt;='Калькулятор'!$B$5,0,0)))</f>
        <v/>
      </c>
      <c r="J62" s="167" t="str">
        <f>IF(T62&gt;('Калькулятор'!$B$5+2),"",IF(T62='Калькулятор'!$B$5+2,SUM($J$7:J61),IF(T62&lt;='Калькулятор'!$B$5,0,0)))</f>
        <v/>
      </c>
      <c r="K62" s="170" t="str">
        <f>IF(T62&gt;('Калькулятор'!$B$5+2),"",IF(T62='Калькулятор'!$B$5+2,0,IF(T62&lt;='Калькулятор'!$B$5,0,0)))</f>
        <v/>
      </c>
      <c r="L62" s="168" t="str">
        <f>IF(T62&gt;('Калькулятор'!$B$5+2),"",IF(T62='Калькулятор'!$B$5+2,0,IF(T62&lt;='Калькулятор'!$B$5,0,0)))</f>
        <v/>
      </c>
      <c r="M62" s="168" t="str">
        <f>IF(T62&gt;('Калькулятор'!$B$5+2),"",IF(T62='Калькулятор'!$B$5+2,0,IF(T62&lt;='Калькулятор'!$B$5,0,0)))</f>
        <v/>
      </c>
      <c r="N62" s="168" t="str">
        <f>IF(T62&gt;('Калькулятор'!$B$5+2),"",IF(T62='Калькулятор'!$B$5+2,0,IF(T62&lt;='Калькулятор'!$B$5,0,0)))</f>
        <v/>
      </c>
      <c r="O62" s="168" t="str">
        <f>IF(T62&gt;('Калькулятор'!$B$5+2),"",IF(T62='Калькулятор'!$B$5+2,0,IF(T62&lt;='Калькулятор'!$B$5,0,0)))</f>
        <v/>
      </c>
      <c r="P62" s="168" t="str">
        <f>IF(T62&gt;('Калькулятор'!$B$5+2),"",IF(T62='Калькулятор'!$B$5+2,0,IF(T62&lt;='Калькулятор'!$B$5,0,0)))</f>
        <v/>
      </c>
      <c r="Q62" s="168" t="str">
        <f>IF(T62&gt;('Калькулятор'!$B$5+2),"",IF(T62='Калькулятор'!$B$5+2,0,IF(T62&lt;='Калькулятор'!$B$5,0,0)))</f>
        <v/>
      </c>
      <c r="R62" s="171" t="str">
        <f>IF(T62&gt;('Калькулятор'!$B$5+2),"",IF(T62='Калькулятор'!$B$5+2,XIRR($D$7:D61,$B$7:B61,50),"Х"))</f>
        <v/>
      </c>
      <c r="S62" s="172" t="str">
        <f>IF(T62&gt;('Калькулятор'!$B$5+2),"",IF(T62='Калькулятор'!$B$5+2,F62+E62+J62,"Х"))</f>
        <v/>
      </c>
      <c r="T62" s="162">
        <v>56</v>
      </c>
      <c r="U62" s="163" t="str">
        <f ca="1">'Калькулятор'!E59</f>
        <v>погашено</v>
      </c>
    </row>
    <row r="63" ht="15.6">
      <c r="A63" s="164" t="str">
        <f ca="1">IF(T63&gt;('Калькулятор'!$B$5+2),"",IF(T63='Калькулятор'!$B$5+2,"Усього",'Калькулятор'!C60))</f>
        <v/>
      </c>
      <c r="B63" s="165" t="str">
        <f ca="1">IF(T63&gt;('Калькулятор'!$B$5+2),"",IF(T63='Калькулятор'!$B$5+2,"Х",'Калькулятор'!D60))</f>
        <v/>
      </c>
      <c r="C63" s="166" t="str">
        <f ca="1">IF(T63&gt;('Калькулятор'!$B$5+2),"",IF(T63='Калькулятор'!$B$5+2,SUM($C$8:C62),IFERROR(B63-B62,"")))</f>
        <v/>
      </c>
      <c r="D63" s="167" t="str">
        <f ca="1">IF(T63&gt;('Калькулятор'!$B$5+2),"",IF(T63='Калькулятор'!$B$5+2,SUM(D62),'Калькулятор'!I60))</f>
        <v/>
      </c>
      <c r="E63" s="167" t="str">
        <f ca="1">IF(T63&gt;('Калькулятор'!$B$5+2),"",IF(T63='Калькулятор'!$B$5+2,SUM(E62),'Калькулятор'!G60))</f>
        <v/>
      </c>
      <c r="F63" s="167" t="str">
        <f ca="1">IF(T63&gt;('Калькулятор'!$B$5+2),"",IF(T63='Калькулятор'!$B$5+2,SUM($F$7:F62),'Калькулятор'!H60))</f>
        <v/>
      </c>
      <c r="G63" s="168" t="str">
        <f>IF(T63&gt;('Калькулятор'!$B$5+2),"",IF(T63='Калькулятор'!$B$5+2,0,IF(T63&lt;='Калькулятор'!$B$5,0,0)))</f>
        <v/>
      </c>
      <c r="H63" s="168" t="str">
        <f>IF(T63&gt;('Калькулятор'!$B$5+2),"",IF(T63='Калькулятор'!$B$5+2,0,IF(T63&lt;='Калькулятор'!$B$5,0,0)))</f>
        <v/>
      </c>
      <c r="I63" s="169" t="str">
        <f>IF(T63&gt;('Калькулятор'!$B$5+2),"",IF(T63='Калькулятор'!$B$5+2,0,IF(T63&lt;='Калькулятор'!$B$5,0,0)))</f>
        <v/>
      </c>
      <c r="J63" s="167" t="str">
        <f>IF(T63&gt;('Калькулятор'!$B$5+2),"",IF(T63='Калькулятор'!$B$5+2,SUM($J$7:J62),IF(T63&lt;='Калькулятор'!$B$5,0,0)))</f>
        <v/>
      </c>
      <c r="K63" s="170" t="str">
        <f>IF(T63&gt;('Калькулятор'!$B$5+2),"",IF(T63='Калькулятор'!$B$5+2,0,IF(T63&lt;='Калькулятор'!$B$5,0,0)))</f>
        <v/>
      </c>
      <c r="L63" s="168" t="str">
        <f>IF(T63&gt;('Калькулятор'!$B$5+2),"",IF(T63='Калькулятор'!$B$5+2,0,IF(T63&lt;='Калькулятор'!$B$5,0,0)))</f>
        <v/>
      </c>
      <c r="M63" s="168" t="str">
        <f>IF(T63&gt;('Калькулятор'!$B$5+2),"",IF(T63='Калькулятор'!$B$5+2,0,IF(T63&lt;='Калькулятор'!$B$5,0,0)))</f>
        <v/>
      </c>
      <c r="N63" s="168" t="str">
        <f>IF(T63&gt;('Калькулятор'!$B$5+2),"",IF(T63='Калькулятор'!$B$5+2,0,IF(T63&lt;='Калькулятор'!$B$5,0,0)))</f>
        <v/>
      </c>
      <c r="O63" s="168" t="str">
        <f>IF(T63&gt;('Калькулятор'!$B$5+2),"",IF(T63='Калькулятор'!$B$5+2,0,IF(T63&lt;='Калькулятор'!$B$5,0,0)))</f>
        <v/>
      </c>
      <c r="P63" s="168" t="str">
        <f>IF(T63&gt;('Калькулятор'!$B$5+2),"",IF(T63='Калькулятор'!$B$5+2,0,IF(T63&lt;='Калькулятор'!$B$5,0,0)))</f>
        <v/>
      </c>
      <c r="Q63" s="168" t="str">
        <f>IF(T63&gt;('Калькулятор'!$B$5+2),"",IF(T63='Калькулятор'!$B$5+2,0,IF(T63&lt;='Калькулятор'!$B$5,0,0)))</f>
        <v/>
      </c>
      <c r="R63" s="171" t="str">
        <f>IF(T63&gt;('Калькулятор'!$B$5+2),"",IF(T63='Калькулятор'!$B$5+2,XIRR($D$7:D62,$B$7:B62,50),"Х"))</f>
        <v/>
      </c>
      <c r="S63" s="172" t="str">
        <f>IF(T63&gt;('Калькулятор'!$B$5+2),"",IF(T63='Калькулятор'!$B$5+2,F63+E63+J63,"Х"))</f>
        <v/>
      </c>
      <c r="T63" s="162">
        <v>57</v>
      </c>
      <c r="U63" s="163" t="str">
        <f ca="1">'Калькулятор'!E60</f>
        <v>погашено</v>
      </c>
    </row>
    <row r="64" ht="15.6">
      <c r="A64" s="164" t="str">
        <f ca="1">IF(T64&gt;('Калькулятор'!$B$5+2),"",IF(T64='Калькулятор'!$B$5+2,"Усього",'Калькулятор'!C61))</f>
        <v/>
      </c>
      <c r="B64" s="165" t="str">
        <f ca="1">IF(T64&gt;('Калькулятор'!$B$5+2),"",IF(T64='Калькулятор'!$B$5+2,"Х",'Калькулятор'!D61))</f>
        <v/>
      </c>
      <c r="C64" s="166" t="str">
        <f ca="1">IF(T64&gt;('Калькулятор'!$B$5+2),"",IF(T64='Калькулятор'!$B$5+2,SUM($C$8:C63),IFERROR(B64-B63,"")))</f>
        <v/>
      </c>
      <c r="D64" s="167" t="str">
        <f ca="1">IF(T64&gt;('Калькулятор'!$B$5+2),"",IF(T64='Калькулятор'!$B$5+2,SUM(D63),'Калькулятор'!I61))</f>
        <v/>
      </c>
      <c r="E64" s="167" t="str">
        <f ca="1">IF(T64&gt;('Калькулятор'!$B$5+2),"",IF(T64='Калькулятор'!$B$5+2,SUM(E63),'Калькулятор'!G61))</f>
        <v/>
      </c>
      <c r="F64" s="167" t="str">
        <f ca="1">IF(T64&gt;('Калькулятор'!$B$5+2),"",IF(T64='Калькулятор'!$B$5+2,SUM($F$7:F63),'Калькулятор'!H61))</f>
        <v/>
      </c>
      <c r="G64" s="168" t="str">
        <f>IF(T64&gt;('Калькулятор'!$B$5+2),"",IF(T64='Калькулятор'!$B$5+2,0,IF(T64&lt;='Калькулятор'!$B$5,0,0)))</f>
        <v/>
      </c>
      <c r="H64" s="168" t="str">
        <f>IF(T64&gt;('Калькулятор'!$B$5+2),"",IF(T64='Калькулятор'!$B$5+2,0,IF(T64&lt;='Калькулятор'!$B$5,0,0)))</f>
        <v/>
      </c>
      <c r="I64" s="169" t="str">
        <f>IF(T64&gt;('Калькулятор'!$B$5+2),"",IF(T64='Калькулятор'!$B$5+2,0,IF(T64&lt;='Калькулятор'!$B$5,0,0)))</f>
        <v/>
      </c>
      <c r="J64" s="167" t="str">
        <f>IF(T64&gt;('Калькулятор'!$B$5+2),"",IF(T64='Калькулятор'!$B$5+2,SUM($J$7:J63),IF(T64&lt;='Калькулятор'!$B$5,0,0)))</f>
        <v/>
      </c>
      <c r="K64" s="170" t="str">
        <f>IF(T64&gt;('Калькулятор'!$B$5+2),"",IF(T64='Калькулятор'!$B$5+2,0,IF(T64&lt;='Калькулятор'!$B$5,0,0)))</f>
        <v/>
      </c>
      <c r="L64" s="168" t="str">
        <f>IF(T64&gt;('Калькулятор'!$B$5+2),"",IF(T64='Калькулятор'!$B$5+2,0,IF(T64&lt;='Калькулятор'!$B$5,0,0)))</f>
        <v/>
      </c>
      <c r="M64" s="168" t="str">
        <f>IF(T64&gt;('Калькулятор'!$B$5+2),"",IF(T64='Калькулятор'!$B$5+2,0,IF(T64&lt;='Калькулятор'!$B$5,0,0)))</f>
        <v/>
      </c>
      <c r="N64" s="168" t="str">
        <f>IF(T64&gt;('Калькулятор'!$B$5+2),"",IF(T64='Калькулятор'!$B$5+2,0,IF(T64&lt;='Калькулятор'!$B$5,0,0)))</f>
        <v/>
      </c>
      <c r="O64" s="168" t="str">
        <f>IF(T64&gt;('Калькулятор'!$B$5+2),"",IF(T64='Калькулятор'!$B$5+2,0,IF(T64&lt;='Калькулятор'!$B$5,0,0)))</f>
        <v/>
      </c>
      <c r="P64" s="168" t="str">
        <f>IF(T64&gt;('Калькулятор'!$B$5+2),"",IF(T64='Калькулятор'!$B$5+2,0,IF(T64&lt;='Калькулятор'!$B$5,0,0)))</f>
        <v/>
      </c>
      <c r="Q64" s="168" t="str">
        <f>IF(T64&gt;('Калькулятор'!$B$5+2),"",IF(T64='Калькулятор'!$B$5+2,0,IF(T64&lt;='Калькулятор'!$B$5,0,0)))</f>
        <v/>
      </c>
      <c r="R64" s="171" t="str">
        <f>IF(T64&gt;('Калькулятор'!$B$5+2),"",IF(T64='Калькулятор'!$B$5+2,XIRR($D$7:D63,$B$7:B63,50),"Х"))</f>
        <v/>
      </c>
      <c r="S64" s="172" t="str">
        <f>IF(T64&gt;('Калькулятор'!$B$5+2),"",IF(T64='Калькулятор'!$B$5+2,F64+E64+J64,"Х"))</f>
        <v/>
      </c>
      <c r="T64" s="162">
        <v>58</v>
      </c>
      <c r="U64" s="163" t="str">
        <f ca="1">'Калькулятор'!E61</f>
        <v>погашено</v>
      </c>
    </row>
    <row r="65" ht="15.6">
      <c r="A65" s="164" t="str">
        <f ca="1">IF(T65&gt;('Калькулятор'!$B$5+2),"",IF(T65='Калькулятор'!$B$5+2,"Усього",'Калькулятор'!C62))</f>
        <v/>
      </c>
      <c r="B65" s="165" t="str">
        <f ca="1">IF(T65&gt;('Калькулятор'!$B$5+2),"",IF(T65='Калькулятор'!$B$5+2,"Х",'Калькулятор'!D62))</f>
        <v/>
      </c>
      <c r="C65" s="166" t="str">
        <f ca="1">IF(T65&gt;('Калькулятор'!$B$5+2),"",IF(T65='Калькулятор'!$B$5+2,SUM($C$8:C64),IFERROR(B65-B64,"")))</f>
        <v/>
      </c>
      <c r="D65" s="167" t="str">
        <f ca="1">IF(T65&gt;('Калькулятор'!$B$5+2),"",IF(T65='Калькулятор'!$B$5+2,SUM(D64),'Калькулятор'!I62))</f>
        <v/>
      </c>
      <c r="E65" s="167" t="str">
        <f ca="1">IF(T65&gt;('Калькулятор'!$B$5+2),"",IF(T65='Калькулятор'!$B$5+2,SUM(E64),'Калькулятор'!G62))</f>
        <v/>
      </c>
      <c r="F65" s="167" t="str">
        <f ca="1">IF(T65&gt;('Калькулятор'!$B$5+2),"",IF(T65='Калькулятор'!$B$5+2,SUM($F$7:F64),'Калькулятор'!H62))</f>
        <v/>
      </c>
      <c r="G65" s="168" t="str">
        <f>IF(T65&gt;('Калькулятор'!$B$5+2),"",IF(T65='Калькулятор'!$B$5+2,0,IF(T65&lt;='Калькулятор'!$B$5,0,0)))</f>
        <v/>
      </c>
      <c r="H65" s="168" t="str">
        <f>IF(T65&gt;('Калькулятор'!$B$5+2),"",IF(T65='Калькулятор'!$B$5+2,0,IF(T65&lt;='Калькулятор'!$B$5,0,0)))</f>
        <v/>
      </c>
      <c r="I65" s="169" t="str">
        <f>IF(T65&gt;('Калькулятор'!$B$5+2),"",IF(T65='Калькулятор'!$B$5+2,0,IF(T65&lt;='Калькулятор'!$B$5,0,0)))</f>
        <v/>
      </c>
      <c r="J65" s="167" t="str">
        <f>IF(T65&gt;('Калькулятор'!$B$5+2),"",IF(T65='Калькулятор'!$B$5+2,SUM($J$7:J64),IF(T65&lt;='Калькулятор'!$B$5,0,0)))</f>
        <v/>
      </c>
      <c r="K65" s="170" t="str">
        <f>IF(T65&gt;('Калькулятор'!$B$5+2),"",IF(T65='Калькулятор'!$B$5+2,0,IF(T65&lt;='Калькулятор'!$B$5,0,0)))</f>
        <v/>
      </c>
      <c r="L65" s="168" t="str">
        <f>IF(T65&gt;('Калькулятор'!$B$5+2),"",IF(T65='Калькулятор'!$B$5+2,0,IF(T65&lt;='Калькулятор'!$B$5,0,0)))</f>
        <v/>
      </c>
      <c r="M65" s="168" t="str">
        <f>IF(T65&gt;('Калькулятор'!$B$5+2),"",IF(T65='Калькулятор'!$B$5+2,0,IF(T65&lt;='Калькулятор'!$B$5,0,0)))</f>
        <v/>
      </c>
      <c r="N65" s="168" t="str">
        <f>IF(T65&gt;('Калькулятор'!$B$5+2),"",IF(T65='Калькулятор'!$B$5+2,0,IF(T65&lt;='Калькулятор'!$B$5,0,0)))</f>
        <v/>
      </c>
      <c r="O65" s="168" t="str">
        <f>IF(T65&gt;('Калькулятор'!$B$5+2),"",IF(T65='Калькулятор'!$B$5+2,0,IF(T65&lt;='Калькулятор'!$B$5,0,0)))</f>
        <v/>
      </c>
      <c r="P65" s="168" t="str">
        <f>IF(T65&gt;('Калькулятор'!$B$5+2),"",IF(T65='Калькулятор'!$B$5+2,0,IF(T65&lt;='Калькулятор'!$B$5,0,0)))</f>
        <v/>
      </c>
      <c r="Q65" s="168" t="str">
        <f>IF(T65&gt;('Калькулятор'!$B$5+2),"",IF(T65='Калькулятор'!$B$5+2,0,IF(T65&lt;='Калькулятор'!$B$5,0,0)))</f>
        <v/>
      </c>
      <c r="R65" s="171" t="str">
        <f>IF(T65&gt;('Калькулятор'!$B$5+2),"",IF(T65='Калькулятор'!$B$5+2,XIRR($D$7:D64,$B$7:B64,50),"Х"))</f>
        <v/>
      </c>
      <c r="S65" s="172" t="str">
        <f>IF(T65&gt;('Калькулятор'!$B$5+2),"",IF(T65='Калькулятор'!$B$5+2,F65+E65+J65,"Х"))</f>
        <v/>
      </c>
      <c r="T65" s="162">
        <v>59</v>
      </c>
      <c r="U65" s="163" t="str">
        <f ca="1">'Калькулятор'!E62</f>
        <v>погашено</v>
      </c>
    </row>
    <row r="66" ht="15.6">
      <c r="A66" s="164" t="str">
        <f ca="1">IF(T66&gt;('Калькулятор'!$B$5+2),"",IF(T66='Калькулятор'!$B$5+2,"Усього",'Калькулятор'!C63))</f>
        <v/>
      </c>
      <c r="B66" s="165" t="str">
        <f ca="1">IF(T66&gt;('Калькулятор'!$B$5+2),"",IF(T66='Калькулятор'!$B$5+2,"Х",'Калькулятор'!D63))</f>
        <v/>
      </c>
      <c r="C66" s="166" t="str">
        <f ca="1">IF(T66&gt;('Калькулятор'!$B$5+2),"",IF(T66='Калькулятор'!$B$5+2,SUM($C$8:C65),IFERROR(B66-B65,"")))</f>
        <v/>
      </c>
      <c r="D66" s="167" t="str">
        <f ca="1">IF(T66&gt;('Калькулятор'!$B$5+2),"",IF(T66='Калькулятор'!$B$5+2,SUM(D65),'Калькулятор'!I63))</f>
        <v/>
      </c>
      <c r="E66" s="167" t="str">
        <f ca="1">IF(T66&gt;('Калькулятор'!$B$5+2),"",IF(T66='Калькулятор'!$B$5+2,SUM(E65),'Калькулятор'!G63))</f>
        <v/>
      </c>
      <c r="F66" s="167" t="str">
        <f ca="1">IF(T66&gt;('Калькулятор'!$B$5+2),"",IF(T66='Калькулятор'!$B$5+2,SUM($F$7:F65),'Калькулятор'!H63))</f>
        <v/>
      </c>
      <c r="G66" s="168" t="str">
        <f>IF(T66&gt;('Калькулятор'!$B$5+2),"",IF(T66='Калькулятор'!$B$5+2,0,IF(T66&lt;='Калькулятор'!$B$5,0,0)))</f>
        <v/>
      </c>
      <c r="H66" s="168" t="str">
        <f>IF(T66&gt;('Калькулятор'!$B$5+2),"",IF(T66='Калькулятор'!$B$5+2,0,IF(T66&lt;='Калькулятор'!$B$5,0,0)))</f>
        <v/>
      </c>
      <c r="I66" s="169" t="str">
        <f>IF(T66&gt;('Калькулятор'!$B$5+2),"",IF(T66='Калькулятор'!$B$5+2,0,IF(T66&lt;='Калькулятор'!$B$5,0,0)))</f>
        <v/>
      </c>
      <c r="J66" s="167" t="str">
        <f>IF(T66&gt;('Калькулятор'!$B$5+2),"",IF(T66='Калькулятор'!$B$5+2,SUM($J$7:J65),IF(T66&lt;='Калькулятор'!$B$5,0,0)))</f>
        <v/>
      </c>
      <c r="K66" s="170" t="str">
        <f>IF(T66&gt;('Калькулятор'!$B$5+2),"",IF(T66='Калькулятор'!$B$5+2,0,IF(T66&lt;='Калькулятор'!$B$5,0,0)))</f>
        <v/>
      </c>
      <c r="L66" s="168" t="str">
        <f>IF(T66&gt;('Калькулятор'!$B$5+2),"",IF(T66='Калькулятор'!$B$5+2,0,IF(T66&lt;='Калькулятор'!$B$5,0,0)))</f>
        <v/>
      </c>
      <c r="M66" s="168" t="str">
        <f>IF(T66&gt;('Калькулятор'!$B$5+2),"",IF(T66='Калькулятор'!$B$5+2,0,IF(T66&lt;='Калькулятор'!$B$5,0,0)))</f>
        <v/>
      </c>
      <c r="N66" s="168" t="str">
        <f>IF(T66&gt;('Калькулятор'!$B$5+2),"",IF(T66='Калькулятор'!$B$5+2,0,IF(T66&lt;='Калькулятор'!$B$5,0,0)))</f>
        <v/>
      </c>
      <c r="O66" s="168" t="str">
        <f>IF(T66&gt;('Калькулятор'!$B$5+2),"",IF(T66='Калькулятор'!$B$5+2,0,IF(T66&lt;='Калькулятор'!$B$5,0,0)))</f>
        <v/>
      </c>
      <c r="P66" s="168" t="str">
        <f>IF(T66&gt;('Калькулятор'!$B$5+2),"",IF(T66='Калькулятор'!$B$5+2,0,IF(T66&lt;='Калькулятор'!$B$5,0,0)))</f>
        <v/>
      </c>
      <c r="Q66" s="168" t="str">
        <f>IF(T66&gt;('Калькулятор'!$B$5+2),"",IF(T66='Калькулятор'!$B$5+2,0,IF(T66&lt;='Калькулятор'!$B$5,0,0)))</f>
        <v/>
      </c>
      <c r="R66" s="171" t="str">
        <f>IF(T66&gt;('Калькулятор'!$B$5+2),"",IF(T66='Калькулятор'!$B$5+2,XIRR($D$7:D65,$B$7:B65,50),"Х"))</f>
        <v/>
      </c>
      <c r="S66" s="172" t="str">
        <f>IF(T66&gt;('Калькулятор'!$B$5+2),"",IF(T66='Калькулятор'!$B$5+2,F66+E66+J66,"Х"))</f>
        <v/>
      </c>
      <c r="T66" s="162">
        <v>60</v>
      </c>
      <c r="U66" s="163" t="str">
        <f ca="1">'Калькулятор'!E63</f>
        <v>погашено</v>
      </c>
    </row>
    <row r="67" ht="15.6">
      <c r="A67" s="164" t="str">
        <f ca="1">IF(T67&gt;('Калькулятор'!$B$5+2),"",IF(T67='Калькулятор'!$B$5+2,"Усього",'Калькулятор'!C64))</f>
        <v/>
      </c>
      <c r="B67" s="165" t="str">
        <f ca="1">IF(T67&gt;('Калькулятор'!$B$5+2),"",IF(T67='Калькулятор'!$B$5+2,"Х",'Калькулятор'!D64))</f>
        <v/>
      </c>
      <c r="C67" s="166" t="str">
        <f ca="1">IF(T67&gt;('Калькулятор'!$B$5+2),"",IF(T67='Калькулятор'!$B$5+2,SUM($C$8:C66),IFERROR(B67-B66,"")))</f>
        <v/>
      </c>
      <c r="D67" s="167" t="str">
        <f ca="1">IF(T67&gt;('Калькулятор'!$B$5+2),"",IF(T67='Калькулятор'!$B$5+2,SUM(D66),'Калькулятор'!I64))</f>
        <v/>
      </c>
      <c r="E67" s="167" t="str">
        <f ca="1">IF(T67&gt;('Калькулятор'!$B$5+2),"",IF(T67='Калькулятор'!$B$5+2,SUM(E66),'Калькулятор'!G64))</f>
        <v/>
      </c>
      <c r="F67" s="167" t="str">
        <f ca="1">IF(T67&gt;('Калькулятор'!$B$5+2),"",IF(T67='Калькулятор'!$B$5+2,SUM($F$7:F66),'Калькулятор'!H64))</f>
        <v/>
      </c>
      <c r="G67" s="168" t="str">
        <f>IF(T67&gt;('Калькулятор'!$B$5+2),"",IF(T67='Калькулятор'!$B$5+2,0,IF(T67&lt;='Калькулятор'!$B$5,0,0)))</f>
        <v/>
      </c>
      <c r="H67" s="168" t="str">
        <f>IF(T67&gt;('Калькулятор'!$B$5+2),"",IF(T67='Калькулятор'!$B$5+2,0,IF(T67&lt;='Калькулятор'!$B$5,0,0)))</f>
        <v/>
      </c>
      <c r="I67" s="169" t="str">
        <f>IF(T67&gt;('Калькулятор'!$B$5+2),"",IF(T67='Калькулятор'!$B$5+2,0,IF(T67&lt;='Калькулятор'!$B$5,0,0)))</f>
        <v/>
      </c>
      <c r="J67" s="167" t="str">
        <f>IF(T67&gt;('Калькулятор'!$B$5+2),"",IF(T67='Калькулятор'!$B$5+2,SUM($J$7:J66),IF(T67&lt;='Калькулятор'!$B$5,0,0)))</f>
        <v/>
      </c>
      <c r="K67" s="170" t="str">
        <f>IF(T67&gt;('Калькулятор'!$B$5+2),"",IF(T67='Калькулятор'!$B$5+2,0,IF(T67&lt;='Калькулятор'!$B$5,0,0)))</f>
        <v/>
      </c>
      <c r="L67" s="168" t="str">
        <f>IF(T67&gt;('Калькулятор'!$B$5+2),"",IF(T67='Калькулятор'!$B$5+2,0,IF(T67&lt;='Калькулятор'!$B$5,0,0)))</f>
        <v/>
      </c>
      <c r="M67" s="168" t="str">
        <f>IF(T67&gt;('Калькулятор'!$B$5+2),"",IF(T67='Калькулятор'!$B$5+2,0,IF(T67&lt;='Калькулятор'!$B$5,0,0)))</f>
        <v/>
      </c>
      <c r="N67" s="168" t="str">
        <f>IF(T67&gt;('Калькулятор'!$B$5+2),"",IF(T67='Калькулятор'!$B$5+2,0,IF(T67&lt;='Калькулятор'!$B$5,0,0)))</f>
        <v/>
      </c>
      <c r="O67" s="168" t="str">
        <f>IF(T67&gt;('Калькулятор'!$B$5+2),"",IF(T67='Калькулятор'!$B$5+2,0,IF(T67&lt;='Калькулятор'!$B$5,0,0)))</f>
        <v/>
      </c>
      <c r="P67" s="168" t="str">
        <f>IF(T67&gt;('Калькулятор'!$B$5+2),"",IF(T67='Калькулятор'!$B$5+2,0,IF(T67&lt;='Калькулятор'!$B$5,0,0)))</f>
        <v/>
      </c>
      <c r="Q67" s="168" t="str">
        <f>IF(T67&gt;('Калькулятор'!$B$5+2),"",IF(T67='Калькулятор'!$B$5+2,0,IF(T67&lt;='Калькулятор'!$B$5,0,0)))</f>
        <v/>
      </c>
      <c r="R67" s="171" t="str">
        <f>IF(T67&gt;('Калькулятор'!$B$5+2),"",IF(T67='Калькулятор'!$B$5+2,XIRR($D$7:D66,$B$7:B66,50),"Х"))</f>
        <v/>
      </c>
      <c r="S67" s="172" t="str">
        <f>IF(T67&gt;('Калькулятор'!$B$5+2),"",IF(T67='Калькулятор'!$B$5+2,F67+E67+J67,"Х"))</f>
        <v/>
      </c>
      <c r="T67" s="162">
        <v>61</v>
      </c>
      <c r="U67" s="163" t="str">
        <f ca="1">'Калькулятор'!E64</f>
        <v>погашено</v>
      </c>
    </row>
    <row r="68" ht="15.6">
      <c r="A68" s="164" t="str">
        <f ca="1">IF(T68&gt;('Калькулятор'!$B$5+2),"",IF(T68='Калькулятор'!$B$5+2,"Усього",'Калькулятор'!C65))</f>
        <v/>
      </c>
      <c r="B68" s="165" t="str">
        <f ca="1">IF(T68&gt;('Калькулятор'!$B$5+2),"",IF(T68='Калькулятор'!$B$5+2,"Х",'Калькулятор'!D65))</f>
        <v/>
      </c>
      <c r="C68" s="166" t="str">
        <f ca="1">IF(T68&gt;('Калькулятор'!$B$5+2),"",IF(T68='Калькулятор'!$B$5+2,SUM($C$8:C67),IFERROR(B68-B67,"")))</f>
        <v/>
      </c>
      <c r="D68" s="167" t="str">
        <f ca="1">IF(T68&gt;('Калькулятор'!$B$5+2),"",IF(T68='Калькулятор'!$B$5+2,SUM(D67),'Калькулятор'!I65))</f>
        <v/>
      </c>
      <c r="E68" s="167" t="str">
        <f ca="1">IF(T68&gt;('Калькулятор'!$B$5+2),"",IF(T68='Калькулятор'!$B$5+2,SUM(E67),'Калькулятор'!G65))</f>
        <v/>
      </c>
      <c r="F68" s="167" t="str">
        <f ca="1">IF(T68&gt;('Калькулятор'!$B$5+2),"",IF(T68='Калькулятор'!$B$5+2,SUM($F$7:F67),'Калькулятор'!H65))</f>
        <v/>
      </c>
      <c r="G68" s="168" t="str">
        <f>IF(T68&gt;('Калькулятор'!$B$5+2),"",IF(T68='Калькулятор'!$B$5+2,0,IF(T68&lt;='Калькулятор'!$B$5,0,0)))</f>
        <v/>
      </c>
      <c r="H68" s="168" t="str">
        <f>IF(T68&gt;('Калькулятор'!$B$5+2),"",IF(T68='Калькулятор'!$B$5+2,0,IF(T68&lt;='Калькулятор'!$B$5,0,0)))</f>
        <v/>
      </c>
      <c r="I68" s="169" t="str">
        <f>IF(T68&gt;('Калькулятор'!$B$5+2),"",IF(T68='Калькулятор'!$B$5+2,0,IF(T68&lt;='Калькулятор'!$B$5,0,0)))</f>
        <v/>
      </c>
      <c r="J68" s="167" t="str">
        <f>IF(T68&gt;('Калькулятор'!$B$5+2),"",IF(T68='Калькулятор'!$B$5+2,SUM($J$7:J67),IF(T68&lt;='Калькулятор'!$B$5,0,0)))</f>
        <v/>
      </c>
      <c r="K68" s="170" t="str">
        <f>IF(T68&gt;('Калькулятор'!$B$5+2),"",IF(T68='Калькулятор'!$B$5+2,0,IF(T68&lt;='Калькулятор'!$B$5,0,0)))</f>
        <v/>
      </c>
      <c r="L68" s="168" t="str">
        <f>IF(T68&gt;('Калькулятор'!$B$5+2),"",IF(T68='Калькулятор'!$B$5+2,0,IF(T68&lt;='Калькулятор'!$B$5,0,0)))</f>
        <v/>
      </c>
      <c r="M68" s="168" t="str">
        <f>IF(T68&gt;('Калькулятор'!$B$5+2),"",IF(T68='Калькулятор'!$B$5+2,0,IF(T68&lt;='Калькулятор'!$B$5,0,0)))</f>
        <v/>
      </c>
      <c r="N68" s="168" t="str">
        <f>IF(T68&gt;('Калькулятор'!$B$5+2),"",IF(T68='Калькулятор'!$B$5+2,0,IF(T68&lt;='Калькулятор'!$B$5,0,0)))</f>
        <v/>
      </c>
      <c r="O68" s="168" t="str">
        <f>IF(T68&gt;('Калькулятор'!$B$5+2),"",IF(T68='Калькулятор'!$B$5+2,0,IF(T68&lt;='Калькулятор'!$B$5,0,0)))</f>
        <v/>
      </c>
      <c r="P68" s="168" t="str">
        <f>IF(T68&gt;('Калькулятор'!$B$5+2),"",IF(T68='Калькулятор'!$B$5+2,0,IF(T68&lt;='Калькулятор'!$B$5,0,0)))</f>
        <v/>
      </c>
      <c r="Q68" s="168" t="str">
        <f>IF(T68&gt;('Калькулятор'!$B$5+2),"",IF(T68='Калькулятор'!$B$5+2,0,IF(T68&lt;='Калькулятор'!$B$5,0,0)))</f>
        <v/>
      </c>
      <c r="R68" s="171" t="str">
        <f>IF(T68&gt;('Калькулятор'!$B$5+2),"",IF(T68='Калькулятор'!$B$5+2,XIRR($D$7:D67,$B$7:B67,50),"Х"))</f>
        <v/>
      </c>
      <c r="S68" s="172" t="str">
        <f>IF(T68&gt;('Калькулятор'!$B$5+2),"",IF(T68='Калькулятор'!$B$5+2,F68+E68+J68,"Х"))</f>
        <v/>
      </c>
      <c r="T68" s="162">
        <v>62</v>
      </c>
      <c r="U68" s="163" t="str">
        <f ca="1">'Калькулятор'!E65</f>
        <v>погашено</v>
      </c>
    </row>
    <row r="69" ht="15.6">
      <c r="A69" s="164" t="str">
        <f ca="1">IF(T69&gt;('Калькулятор'!$B$5+2),"",IF(T69='Калькулятор'!$B$5+2,"Усього",'Калькулятор'!C66))</f>
        <v/>
      </c>
      <c r="B69" s="165" t="str">
        <f ca="1">IF(T69&gt;('Калькулятор'!$B$5+2),"",IF(T69='Калькулятор'!$B$5+2,"Х",'Калькулятор'!D66))</f>
        <v/>
      </c>
      <c r="C69" s="166" t="str">
        <f ca="1">IF(T69&gt;('Калькулятор'!$B$5+2),"",IF(T69='Калькулятор'!$B$5+2,SUM($C$8:C68),IFERROR(B69-B68,"")))</f>
        <v/>
      </c>
      <c r="D69" s="167" t="str">
        <f ca="1">IF(T69&gt;('Калькулятор'!$B$5+2),"",IF(T69='Калькулятор'!$B$5+2,SUM(D68),'Калькулятор'!I66))</f>
        <v/>
      </c>
      <c r="E69" s="167" t="str">
        <f ca="1">IF(T69&gt;('Калькулятор'!$B$5+2),"",IF(T69='Калькулятор'!$B$5+2,SUM(E68),'Калькулятор'!G66))</f>
        <v/>
      </c>
      <c r="F69" s="167" t="str">
        <f ca="1">IF(T69&gt;('Калькулятор'!$B$5+2),"",IF(T69='Калькулятор'!$B$5+2,SUM($F$7:F68),'Калькулятор'!H66))</f>
        <v/>
      </c>
      <c r="G69" s="168" t="str">
        <f>IF(T69&gt;('Калькулятор'!$B$5+2),"",IF(T69='Калькулятор'!$B$5+2,0,IF(T69&lt;='Калькулятор'!$B$5,0,0)))</f>
        <v/>
      </c>
      <c r="H69" s="168" t="str">
        <f>IF(T69&gt;('Калькулятор'!$B$5+2),"",IF(T69='Калькулятор'!$B$5+2,0,IF(T69&lt;='Калькулятор'!$B$5,0,0)))</f>
        <v/>
      </c>
      <c r="I69" s="169" t="str">
        <f>IF(T69&gt;('Калькулятор'!$B$5+2),"",IF(T69='Калькулятор'!$B$5+2,0,IF(T69&lt;='Калькулятор'!$B$5,0,0)))</f>
        <v/>
      </c>
      <c r="J69" s="167" t="str">
        <f>IF(T69&gt;('Калькулятор'!$B$5+2),"",IF(T69='Калькулятор'!$B$5+2,SUM($J$7:J68),IF(T69&lt;='Калькулятор'!$B$5,0,0)))</f>
        <v/>
      </c>
      <c r="K69" s="170" t="str">
        <f>IF(T69&gt;('Калькулятор'!$B$5+2),"",IF(T69='Калькулятор'!$B$5+2,0,IF(T69&lt;='Калькулятор'!$B$5,0,0)))</f>
        <v/>
      </c>
      <c r="L69" s="168" t="str">
        <f>IF(T69&gt;('Калькулятор'!$B$5+2),"",IF(T69='Калькулятор'!$B$5+2,0,IF(T69&lt;='Калькулятор'!$B$5,0,0)))</f>
        <v/>
      </c>
      <c r="M69" s="168" t="str">
        <f>IF(T69&gt;('Калькулятор'!$B$5+2),"",IF(T69='Калькулятор'!$B$5+2,0,IF(T69&lt;='Калькулятор'!$B$5,0,0)))</f>
        <v/>
      </c>
      <c r="N69" s="168" t="str">
        <f>IF(T69&gt;('Калькулятор'!$B$5+2),"",IF(T69='Калькулятор'!$B$5+2,0,IF(T69&lt;='Калькулятор'!$B$5,0,0)))</f>
        <v/>
      </c>
      <c r="O69" s="168" t="str">
        <f>IF(T69&gt;('Калькулятор'!$B$5+2),"",IF(T69='Калькулятор'!$B$5+2,0,IF(T69&lt;='Калькулятор'!$B$5,0,0)))</f>
        <v/>
      </c>
      <c r="P69" s="168" t="str">
        <f>IF(T69&gt;('Калькулятор'!$B$5+2),"",IF(T69='Калькулятор'!$B$5+2,0,IF(T69&lt;='Калькулятор'!$B$5,0,0)))</f>
        <v/>
      </c>
      <c r="Q69" s="168" t="str">
        <f>IF(T69&gt;('Калькулятор'!$B$5+2),"",IF(T69='Калькулятор'!$B$5+2,0,IF(T69&lt;='Калькулятор'!$B$5,0,0)))</f>
        <v/>
      </c>
      <c r="R69" s="171" t="str">
        <f>IF(T69&gt;('Калькулятор'!$B$5+2),"",IF(T69='Калькулятор'!$B$5+2,XIRR($D$7:D68,$B$7:B68,50),"Х"))</f>
        <v/>
      </c>
      <c r="S69" s="172" t="str">
        <f>IF(T69&gt;('Калькулятор'!$B$5+2),"",IF(T69='Калькулятор'!$B$5+2,F69+E69+J69,"Х"))</f>
        <v/>
      </c>
      <c r="T69" s="162">
        <v>63</v>
      </c>
      <c r="U69" s="163" t="str">
        <f ca="1">'Калькулятор'!E66</f>
        <v>погашено</v>
      </c>
    </row>
    <row r="70" ht="15.6">
      <c r="A70" s="164" t="str">
        <f ca="1">IF(T70&gt;('Калькулятор'!$B$5+2),"",IF(T70='Калькулятор'!$B$5+2,"Усього",'Калькулятор'!C67))</f>
        <v/>
      </c>
      <c r="B70" s="165" t="str">
        <f ca="1">IF(T70&gt;('Калькулятор'!$B$5+2),"",IF(T70='Калькулятор'!$B$5+2,"Х",'Калькулятор'!D67))</f>
        <v/>
      </c>
      <c r="C70" s="166" t="str">
        <f ca="1">IF(T70&gt;('Калькулятор'!$B$5+2),"",IF(T70='Калькулятор'!$B$5+2,SUM($C$8:C69),IFERROR(B70-B69,"")))</f>
        <v/>
      </c>
      <c r="D70" s="167" t="str">
        <f ca="1">IF(T70&gt;('Калькулятор'!$B$5+2),"",IF(T70='Калькулятор'!$B$5+2,SUM(D69),'Калькулятор'!I67))</f>
        <v/>
      </c>
      <c r="E70" s="167" t="str">
        <f ca="1">IF(T70&gt;('Калькулятор'!$B$5+2),"",IF(T70='Калькулятор'!$B$5+2,SUM(E69),'Калькулятор'!G67))</f>
        <v/>
      </c>
      <c r="F70" s="167" t="str">
        <f ca="1">IF(T70&gt;('Калькулятор'!$B$5+2),"",IF(T70='Калькулятор'!$B$5+2,SUM($F$7:F69),'Калькулятор'!H67))</f>
        <v/>
      </c>
      <c r="G70" s="168" t="str">
        <f>IF(T70&gt;('Калькулятор'!$B$5+2),"",IF(T70='Калькулятор'!$B$5+2,0,IF(T70&lt;='Калькулятор'!$B$5,0,0)))</f>
        <v/>
      </c>
      <c r="H70" s="168" t="str">
        <f>IF(T70&gt;('Калькулятор'!$B$5+2),"",IF(T70='Калькулятор'!$B$5+2,0,IF(T70&lt;='Калькулятор'!$B$5,0,0)))</f>
        <v/>
      </c>
      <c r="I70" s="169" t="str">
        <f>IF(T70&gt;('Калькулятор'!$B$5+2),"",IF(T70='Калькулятор'!$B$5+2,0,IF(T70&lt;='Калькулятор'!$B$5,0,0)))</f>
        <v/>
      </c>
      <c r="J70" s="167" t="str">
        <f>IF(T70&gt;('Калькулятор'!$B$5+2),"",IF(T70='Калькулятор'!$B$5+2,SUM($J$7:J69),IF(T70&lt;='Калькулятор'!$B$5,0,0)))</f>
        <v/>
      </c>
      <c r="K70" s="170" t="str">
        <f>IF(T70&gt;('Калькулятор'!$B$5+2),"",IF(T70='Калькулятор'!$B$5+2,0,IF(T70&lt;='Калькулятор'!$B$5,0,0)))</f>
        <v/>
      </c>
      <c r="L70" s="168" t="str">
        <f>IF(T70&gt;('Калькулятор'!$B$5+2),"",IF(T70='Калькулятор'!$B$5+2,0,IF(T70&lt;='Калькулятор'!$B$5,0,0)))</f>
        <v/>
      </c>
      <c r="M70" s="168" t="str">
        <f>IF(T70&gt;('Калькулятор'!$B$5+2),"",IF(T70='Калькулятор'!$B$5+2,0,IF(T70&lt;='Калькулятор'!$B$5,0,0)))</f>
        <v/>
      </c>
      <c r="N70" s="168" t="str">
        <f>IF(T70&gt;('Калькулятор'!$B$5+2),"",IF(T70='Калькулятор'!$B$5+2,0,IF(T70&lt;='Калькулятор'!$B$5,0,0)))</f>
        <v/>
      </c>
      <c r="O70" s="168" t="str">
        <f>IF(T70&gt;('Калькулятор'!$B$5+2),"",IF(T70='Калькулятор'!$B$5+2,0,IF(T70&lt;='Калькулятор'!$B$5,0,0)))</f>
        <v/>
      </c>
      <c r="P70" s="168" t="str">
        <f>IF(T70&gt;('Калькулятор'!$B$5+2),"",IF(T70='Калькулятор'!$B$5+2,0,IF(T70&lt;='Калькулятор'!$B$5,0,0)))</f>
        <v/>
      </c>
      <c r="Q70" s="168" t="str">
        <f>IF(T70&gt;('Калькулятор'!$B$5+2),"",IF(T70='Калькулятор'!$B$5+2,0,IF(T70&lt;='Калькулятор'!$B$5,0,0)))</f>
        <v/>
      </c>
      <c r="R70" s="171" t="str">
        <f>IF(T70&gt;('Калькулятор'!$B$5+2),"",IF(T70='Калькулятор'!$B$5+2,XIRR($D$7:D69,$B$7:B69,50),"Х"))</f>
        <v/>
      </c>
      <c r="S70" s="172" t="str">
        <f>IF(T70&gt;('Калькулятор'!$B$5+2),"",IF(T70='Калькулятор'!$B$5+2,F70+E70+J70,"Х"))</f>
        <v/>
      </c>
      <c r="T70" s="162">
        <v>64</v>
      </c>
      <c r="U70" s="163" t="str">
        <f ca="1">'Калькулятор'!E67</f>
        <v>погашено</v>
      </c>
    </row>
    <row r="71" ht="15.6">
      <c r="A71" s="164" t="str">
        <f ca="1">IF(T71&gt;('Калькулятор'!$B$5+2),"",IF(T71='Калькулятор'!$B$5+2,"Усього",'Калькулятор'!C68))</f>
        <v/>
      </c>
      <c r="B71" s="165" t="str">
        <f ca="1">IF(T71&gt;('Калькулятор'!$B$5+2),"",IF(T71='Калькулятор'!$B$5+2,"Х",'Калькулятор'!D68))</f>
        <v/>
      </c>
      <c r="C71" s="166" t="str">
        <f ca="1">IF(T71&gt;('Калькулятор'!$B$5+2),"",IF(T71='Калькулятор'!$B$5+2,SUM($C$8:C70),IFERROR(B71-B70,"")))</f>
        <v/>
      </c>
      <c r="D71" s="167" t="str">
        <f ca="1">IF(T71&gt;('Калькулятор'!$B$5+2),"",IF(T71='Калькулятор'!$B$5+2,SUM(D70),'Калькулятор'!I68))</f>
        <v/>
      </c>
      <c r="E71" s="167" t="str">
        <f ca="1">IF(T71&gt;('Калькулятор'!$B$5+2),"",IF(T71='Калькулятор'!$B$5+2,SUM(E70),'Калькулятор'!G68))</f>
        <v/>
      </c>
      <c r="F71" s="167" t="str">
        <f ca="1">IF(T71&gt;('Калькулятор'!$B$5+2),"",IF(T71='Калькулятор'!$B$5+2,SUM($F$7:F70),'Калькулятор'!H68))</f>
        <v/>
      </c>
      <c r="G71" s="168" t="str">
        <f>IF(T71&gt;('Калькулятор'!$B$5+2),"",IF(T71='Калькулятор'!$B$5+2,0,IF(T71&lt;='Калькулятор'!$B$5,0,0)))</f>
        <v/>
      </c>
      <c r="H71" s="168" t="str">
        <f>IF(T71&gt;('Калькулятор'!$B$5+2),"",IF(T71='Калькулятор'!$B$5+2,0,IF(T71&lt;='Калькулятор'!$B$5,0,0)))</f>
        <v/>
      </c>
      <c r="I71" s="169" t="str">
        <f>IF(T71&gt;('Калькулятор'!$B$5+2),"",IF(T71='Калькулятор'!$B$5+2,0,IF(T71&lt;='Калькулятор'!$B$5,0,0)))</f>
        <v/>
      </c>
      <c r="J71" s="167" t="str">
        <f>IF(T71&gt;('Калькулятор'!$B$5+2),"",IF(T71='Калькулятор'!$B$5+2,SUM($J$7:J70),IF(T71&lt;='Калькулятор'!$B$5,0,0)))</f>
        <v/>
      </c>
      <c r="K71" s="170" t="str">
        <f>IF(T71&gt;('Калькулятор'!$B$5+2),"",IF(T71='Калькулятор'!$B$5+2,0,IF(T71&lt;='Калькулятор'!$B$5,0,0)))</f>
        <v/>
      </c>
      <c r="L71" s="168" t="str">
        <f>IF(T71&gt;('Калькулятор'!$B$5+2),"",IF(T71='Калькулятор'!$B$5+2,0,IF(T71&lt;='Калькулятор'!$B$5,0,0)))</f>
        <v/>
      </c>
      <c r="M71" s="168" t="str">
        <f>IF(T71&gt;('Калькулятор'!$B$5+2),"",IF(T71='Калькулятор'!$B$5+2,0,IF(T71&lt;='Калькулятор'!$B$5,0,0)))</f>
        <v/>
      </c>
      <c r="N71" s="168" t="str">
        <f>IF(T71&gt;('Калькулятор'!$B$5+2),"",IF(T71='Калькулятор'!$B$5+2,0,IF(T71&lt;='Калькулятор'!$B$5,0,0)))</f>
        <v/>
      </c>
      <c r="O71" s="168" t="str">
        <f>IF(T71&gt;('Калькулятор'!$B$5+2),"",IF(T71='Калькулятор'!$B$5+2,0,IF(T71&lt;='Калькулятор'!$B$5,0,0)))</f>
        <v/>
      </c>
      <c r="P71" s="168" t="str">
        <f>IF(T71&gt;('Калькулятор'!$B$5+2),"",IF(T71='Калькулятор'!$B$5+2,0,IF(T71&lt;='Калькулятор'!$B$5,0,0)))</f>
        <v/>
      </c>
      <c r="Q71" s="168" t="str">
        <f>IF(T71&gt;('Калькулятор'!$B$5+2),"",IF(T71='Калькулятор'!$B$5+2,0,IF(T71&lt;='Калькулятор'!$B$5,0,0)))</f>
        <v/>
      </c>
      <c r="R71" s="171" t="str">
        <f>IF(T71&gt;('Калькулятор'!$B$5+2),"",IF(T71='Калькулятор'!$B$5+2,XIRR($D$7:D70,$B$7:B70,50),"Х"))</f>
        <v/>
      </c>
      <c r="S71" s="172" t="str">
        <f>IF(T71&gt;('Калькулятор'!$B$5+2),"",IF(T71='Калькулятор'!$B$5+2,F71+E71+J71,"Х"))</f>
        <v/>
      </c>
      <c r="T71" s="162">
        <v>65</v>
      </c>
      <c r="U71" s="163" t="str">
        <f ca="1">'Калькулятор'!E68</f>
        <v>погашено</v>
      </c>
    </row>
    <row r="72" ht="15.6">
      <c r="A72" s="164" t="str">
        <f ca="1">IF(T72&gt;('Калькулятор'!$B$5+2),"",IF(T72='Калькулятор'!$B$5+2,"Усього",'Калькулятор'!C69))</f>
        <v/>
      </c>
      <c r="B72" s="165" t="str">
        <f ca="1">IF(T72&gt;('Калькулятор'!$B$5+2),"",IF(T72='Калькулятор'!$B$5+2,"Х",'Калькулятор'!D69))</f>
        <v/>
      </c>
      <c r="C72" s="166" t="str">
        <f ca="1">IF(T72&gt;('Калькулятор'!$B$5+2),"",IF(T72='Калькулятор'!$B$5+2,SUM($C$8:C71),IFERROR(B72-B71,"")))</f>
        <v/>
      </c>
      <c r="D72" s="167" t="str">
        <f ca="1">IF(T72&gt;('Калькулятор'!$B$5+2),"",IF(T72='Калькулятор'!$B$5+2,SUM(D71),'Калькулятор'!I69))</f>
        <v/>
      </c>
      <c r="E72" s="167" t="str">
        <f ca="1">IF(T72&gt;('Калькулятор'!$B$5+2),"",IF(T72='Калькулятор'!$B$5+2,SUM(E71),'Калькулятор'!G69))</f>
        <v/>
      </c>
      <c r="F72" s="167" t="str">
        <f ca="1">IF(T72&gt;('Калькулятор'!$B$5+2),"",IF(T72='Калькулятор'!$B$5+2,SUM($F$7:F71),'Калькулятор'!H69))</f>
        <v/>
      </c>
      <c r="G72" s="168" t="str">
        <f>IF(T72&gt;('Калькулятор'!$B$5+2),"",IF(T72='Калькулятор'!$B$5+2,0,IF(T72&lt;='Калькулятор'!$B$5,0,0)))</f>
        <v/>
      </c>
      <c r="H72" s="168" t="str">
        <f>IF(T72&gt;('Калькулятор'!$B$5+2),"",IF(T72='Калькулятор'!$B$5+2,0,IF(T72&lt;='Калькулятор'!$B$5,0,0)))</f>
        <v/>
      </c>
      <c r="I72" s="169" t="str">
        <f>IF(T72&gt;('Калькулятор'!$B$5+2),"",IF(T72='Калькулятор'!$B$5+2,0,IF(T72&lt;='Калькулятор'!$B$5,0,0)))</f>
        <v/>
      </c>
      <c r="J72" s="167" t="str">
        <f>IF(T72&gt;('Калькулятор'!$B$5+2),"",IF(T72='Калькулятор'!$B$5+2,SUM($J$7:J71),IF(T72&lt;='Калькулятор'!$B$5,0,0)))</f>
        <v/>
      </c>
      <c r="K72" s="170" t="str">
        <f>IF(T72&gt;('Калькулятор'!$B$5+2),"",IF(T72='Калькулятор'!$B$5+2,0,IF(T72&lt;='Калькулятор'!$B$5,0,0)))</f>
        <v/>
      </c>
      <c r="L72" s="168" t="str">
        <f>IF(T72&gt;('Калькулятор'!$B$5+2),"",IF(T72='Калькулятор'!$B$5+2,0,IF(T72&lt;='Калькулятор'!$B$5,0,0)))</f>
        <v/>
      </c>
      <c r="M72" s="168" t="str">
        <f>IF(T72&gt;('Калькулятор'!$B$5+2),"",IF(T72='Калькулятор'!$B$5+2,0,IF(T72&lt;='Калькулятор'!$B$5,0,0)))</f>
        <v/>
      </c>
      <c r="N72" s="168" t="str">
        <f>IF(T72&gt;('Калькулятор'!$B$5+2),"",IF(T72='Калькулятор'!$B$5+2,0,IF(T72&lt;='Калькулятор'!$B$5,0,0)))</f>
        <v/>
      </c>
      <c r="O72" s="168" t="str">
        <f>IF(T72&gt;('Калькулятор'!$B$5+2),"",IF(T72='Калькулятор'!$B$5+2,0,IF(T72&lt;='Калькулятор'!$B$5,0,0)))</f>
        <v/>
      </c>
      <c r="P72" s="168" t="str">
        <f>IF(T72&gt;('Калькулятор'!$B$5+2),"",IF(T72='Калькулятор'!$B$5+2,0,IF(T72&lt;='Калькулятор'!$B$5,0,0)))</f>
        <v/>
      </c>
      <c r="Q72" s="168" t="str">
        <f>IF(T72&gt;('Калькулятор'!$B$5+2),"",IF(T72='Калькулятор'!$B$5+2,0,IF(T72&lt;='Калькулятор'!$B$5,0,0)))</f>
        <v/>
      </c>
      <c r="R72" s="171" t="str">
        <f>IF(T72&gt;('Калькулятор'!$B$5+2),"",IF(T72='Калькулятор'!$B$5+2,XIRR($D$7:D71,$B$7:B71,50),"Х"))</f>
        <v/>
      </c>
      <c r="S72" s="172" t="str">
        <f>IF(T72&gt;('Калькулятор'!$B$5+2),"",IF(T72='Калькулятор'!$B$5+2,F72+E72+J72,"Х"))</f>
        <v/>
      </c>
      <c r="T72" s="162">
        <v>66</v>
      </c>
      <c r="U72" s="163" t="str">
        <f ca="1">'Калькулятор'!E69</f>
        <v>погашено</v>
      </c>
    </row>
    <row r="73" ht="15.6">
      <c r="A73" s="164" t="str">
        <f ca="1">IF(T73&gt;('Калькулятор'!$B$5+2),"",IF(T73='Калькулятор'!$B$5+2,"Усього",'Калькулятор'!C70))</f>
        <v/>
      </c>
      <c r="B73" s="165" t="str">
        <f ca="1">IF(T73&gt;('Калькулятор'!$B$5+2),"",IF(T73='Калькулятор'!$B$5+2,"Х",'Калькулятор'!D70))</f>
        <v/>
      </c>
      <c r="C73" s="166" t="str">
        <f ca="1">IF(T73&gt;('Калькулятор'!$B$5+2),"",IF(T73='Калькулятор'!$B$5+2,SUM($C$8:C72),IFERROR(B73-B72,"")))</f>
        <v/>
      </c>
      <c r="D73" s="167" t="str">
        <f ca="1">IF(T73&gt;('Калькулятор'!$B$5+2),"",IF(T73='Калькулятор'!$B$5+2,SUM(D72),'Калькулятор'!I70))</f>
        <v/>
      </c>
      <c r="E73" s="167" t="str">
        <f ca="1">IF(T73&gt;('Калькулятор'!$B$5+2),"",IF(T73='Калькулятор'!$B$5+2,SUM(E72),'Калькулятор'!G70))</f>
        <v/>
      </c>
      <c r="F73" s="167" t="str">
        <f ca="1">IF(T73&gt;('Калькулятор'!$B$5+2),"",IF(T73='Калькулятор'!$B$5+2,SUM($F$7:F72),'Калькулятор'!H70))</f>
        <v/>
      </c>
      <c r="G73" s="168" t="str">
        <f>IF(T73&gt;('Калькулятор'!$B$5+2),"",IF(T73='Калькулятор'!$B$5+2,0,IF(T73&lt;='Калькулятор'!$B$5,0,0)))</f>
        <v/>
      </c>
      <c r="H73" s="168" t="str">
        <f>IF(T73&gt;('Калькулятор'!$B$5+2),"",IF(T73='Калькулятор'!$B$5+2,0,IF(T73&lt;='Калькулятор'!$B$5,0,0)))</f>
        <v/>
      </c>
      <c r="I73" s="169" t="str">
        <f>IF(T73&gt;('Калькулятор'!$B$5+2),"",IF(T73='Калькулятор'!$B$5+2,0,IF(T73&lt;='Калькулятор'!$B$5,0,0)))</f>
        <v/>
      </c>
      <c r="J73" s="167" t="str">
        <f>IF(T73&gt;('Калькулятор'!$B$5+2),"",IF(T73='Калькулятор'!$B$5+2,SUM($J$7:J72),IF(T73&lt;='Калькулятор'!$B$5,0,0)))</f>
        <v/>
      </c>
      <c r="K73" s="170" t="str">
        <f>IF(T73&gt;('Калькулятор'!$B$5+2),"",IF(T73='Калькулятор'!$B$5+2,0,IF(T73&lt;='Калькулятор'!$B$5,0,0)))</f>
        <v/>
      </c>
      <c r="L73" s="168" t="str">
        <f>IF(T73&gt;('Калькулятор'!$B$5+2),"",IF(T73='Калькулятор'!$B$5+2,0,IF(T73&lt;='Калькулятор'!$B$5,0,0)))</f>
        <v/>
      </c>
      <c r="M73" s="168" t="str">
        <f>IF(T73&gt;('Калькулятор'!$B$5+2),"",IF(T73='Калькулятор'!$B$5+2,0,IF(T73&lt;='Калькулятор'!$B$5,0,0)))</f>
        <v/>
      </c>
      <c r="N73" s="168" t="str">
        <f>IF(T73&gt;('Калькулятор'!$B$5+2),"",IF(T73='Калькулятор'!$B$5+2,0,IF(T73&lt;='Калькулятор'!$B$5,0,0)))</f>
        <v/>
      </c>
      <c r="O73" s="168" t="str">
        <f>IF(T73&gt;('Калькулятор'!$B$5+2),"",IF(T73='Калькулятор'!$B$5+2,0,IF(T73&lt;='Калькулятор'!$B$5,0,0)))</f>
        <v/>
      </c>
      <c r="P73" s="168" t="str">
        <f>IF(T73&gt;('Калькулятор'!$B$5+2),"",IF(T73='Калькулятор'!$B$5+2,0,IF(T73&lt;='Калькулятор'!$B$5,0,0)))</f>
        <v/>
      </c>
      <c r="Q73" s="168" t="str">
        <f>IF(T73&gt;('Калькулятор'!$B$5+2),"",IF(T73='Калькулятор'!$B$5+2,0,IF(T73&lt;='Калькулятор'!$B$5,0,0)))</f>
        <v/>
      </c>
      <c r="R73" s="171" t="str">
        <f>IF(T73&gt;('Калькулятор'!$B$5+2),"",IF(T73='Калькулятор'!$B$5+2,XIRR($D$7:D72,$B$7:B72,50),"Х"))</f>
        <v/>
      </c>
      <c r="S73" s="172" t="str">
        <f>IF(T73&gt;('Калькулятор'!$B$5+2),"",IF(T73='Калькулятор'!$B$5+2,F73+E73+J73,"Х"))</f>
        <v/>
      </c>
      <c r="T73" s="162">
        <v>67</v>
      </c>
      <c r="U73" s="163" t="str">
        <f ca="1">'Калькулятор'!E70</f>
        <v>погашено</v>
      </c>
    </row>
    <row r="74" ht="15.6">
      <c r="A74" s="164" t="str">
        <f ca="1">IF(T74&gt;('Калькулятор'!$B$5+2),"",IF(T74='Калькулятор'!$B$5+2,"Усього",'Калькулятор'!C71))</f>
        <v/>
      </c>
      <c r="B74" s="165" t="str">
        <f ca="1">IF(T74&gt;('Калькулятор'!$B$5+2),"",IF(T74='Калькулятор'!$B$5+2,"Х",'Калькулятор'!D71))</f>
        <v/>
      </c>
      <c r="C74" s="166" t="str">
        <f ca="1">IF(T74&gt;('Калькулятор'!$B$5+2),"",IF(T74='Калькулятор'!$B$5+2,SUM($C$8:C73),IFERROR(B74-B73,"")))</f>
        <v/>
      </c>
      <c r="D74" s="167" t="str">
        <f ca="1">IF(T74&gt;('Калькулятор'!$B$5+2),"",IF(T74='Калькулятор'!$B$5+2,SUM(D73),'Калькулятор'!I71))</f>
        <v/>
      </c>
      <c r="E74" s="167" t="str">
        <f ca="1">IF(T74&gt;('Калькулятор'!$B$5+2),"",IF(T74='Калькулятор'!$B$5+2,SUM(E73),'Калькулятор'!G71))</f>
        <v/>
      </c>
      <c r="F74" s="167" t="str">
        <f ca="1">IF(T74&gt;('Калькулятор'!$B$5+2),"",IF(T74='Калькулятор'!$B$5+2,SUM($F$7:F73),'Калькулятор'!H71))</f>
        <v/>
      </c>
      <c r="G74" s="168" t="str">
        <f>IF(T74&gt;('Калькулятор'!$B$5+2),"",IF(T74='Калькулятор'!$B$5+2,0,IF(T74&lt;='Калькулятор'!$B$5,0,0)))</f>
        <v/>
      </c>
      <c r="H74" s="168" t="str">
        <f>IF(T74&gt;('Калькулятор'!$B$5+2),"",IF(T74='Калькулятор'!$B$5+2,0,IF(T74&lt;='Калькулятор'!$B$5,0,0)))</f>
        <v/>
      </c>
      <c r="I74" s="169" t="str">
        <f>IF(T74&gt;('Калькулятор'!$B$5+2),"",IF(T74='Калькулятор'!$B$5+2,0,IF(T74&lt;='Калькулятор'!$B$5,0,0)))</f>
        <v/>
      </c>
      <c r="J74" s="167" t="str">
        <f>IF(T74&gt;('Калькулятор'!$B$5+2),"",IF(T74='Калькулятор'!$B$5+2,SUM($J$7:J73),IF(T74&lt;='Калькулятор'!$B$5,0,0)))</f>
        <v/>
      </c>
      <c r="K74" s="170" t="str">
        <f>IF(T74&gt;('Калькулятор'!$B$5+2),"",IF(T74='Калькулятор'!$B$5+2,0,IF(T74&lt;='Калькулятор'!$B$5,0,0)))</f>
        <v/>
      </c>
      <c r="L74" s="168" t="str">
        <f>IF(T74&gt;('Калькулятор'!$B$5+2),"",IF(T74='Калькулятор'!$B$5+2,0,IF(T74&lt;='Калькулятор'!$B$5,0,0)))</f>
        <v/>
      </c>
      <c r="M74" s="168" t="str">
        <f>IF(T74&gt;('Калькулятор'!$B$5+2),"",IF(T74='Калькулятор'!$B$5+2,0,IF(T74&lt;='Калькулятор'!$B$5,0,0)))</f>
        <v/>
      </c>
      <c r="N74" s="168" t="str">
        <f>IF(T74&gt;('Калькулятор'!$B$5+2),"",IF(T74='Калькулятор'!$B$5+2,0,IF(T74&lt;='Калькулятор'!$B$5,0,0)))</f>
        <v/>
      </c>
      <c r="O74" s="168" t="str">
        <f>IF(T74&gt;('Калькулятор'!$B$5+2),"",IF(T74='Калькулятор'!$B$5+2,0,IF(T74&lt;='Калькулятор'!$B$5,0,0)))</f>
        <v/>
      </c>
      <c r="P74" s="168" t="str">
        <f>IF(T74&gt;('Калькулятор'!$B$5+2),"",IF(T74='Калькулятор'!$B$5+2,0,IF(T74&lt;='Калькулятор'!$B$5,0,0)))</f>
        <v/>
      </c>
      <c r="Q74" s="168" t="str">
        <f>IF(T74&gt;('Калькулятор'!$B$5+2),"",IF(T74='Калькулятор'!$B$5+2,0,IF(T74&lt;='Калькулятор'!$B$5,0,0)))</f>
        <v/>
      </c>
      <c r="R74" s="171" t="str">
        <f>IF(T74&gt;('Калькулятор'!$B$5+2),"",IF(T74='Калькулятор'!$B$5+2,XIRR($D$7:D73,$B$7:B73,50),"Х"))</f>
        <v/>
      </c>
      <c r="S74" s="172" t="str">
        <f>IF(T74&gt;('Калькулятор'!$B$5+2),"",IF(T74='Калькулятор'!$B$5+2,F74+E74+J74,"Х"))</f>
        <v/>
      </c>
      <c r="T74" s="162">
        <v>68</v>
      </c>
      <c r="U74" s="163" t="str">
        <f ca="1">'Калькулятор'!E71</f>
        <v>погашено</v>
      </c>
    </row>
    <row r="75" ht="15.6">
      <c r="A75" s="164" t="str">
        <f ca="1">IF(T75&gt;('Калькулятор'!$B$5+2),"",IF(T75='Калькулятор'!$B$5+2,"Усього",'Калькулятор'!C72))</f>
        <v/>
      </c>
      <c r="B75" s="165" t="str">
        <f ca="1">IF(T75&gt;('Калькулятор'!$B$5+2),"",IF(T75='Калькулятор'!$B$5+2,"Х",'Калькулятор'!D72))</f>
        <v/>
      </c>
      <c r="C75" s="166" t="str">
        <f ca="1">IF(T75&gt;('Калькулятор'!$B$5+2),"",IF(T75='Калькулятор'!$B$5+2,SUM($C$8:C74),IFERROR(B75-B74,"")))</f>
        <v/>
      </c>
      <c r="D75" s="167" t="str">
        <f ca="1">IF(T75&gt;('Калькулятор'!$B$5+2),"",IF(T75='Калькулятор'!$B$5+2,SUM(D74),'Калькулятор'!I72))</f>
        <v/>
      </c>
      <c r="E75" s="167" t="str">
        <f ca="1">IF(T75&gt;('Калькулятор'!$B$5+2),"",IF(T75='Калькулятор'!$B$5+2,SUM(E74),'Калькулятор'!G72))</f>
        <v/>
      </c>
      <c r="F75" s="167" t="str">
        <f ca="1">IF(T75&gt;('Калькулятор'!$B$5+2),"",IF(T75='Калькулятор'!$B$5+2,SUM($F$7:F74),'Калькулятор'!H72))</f>
        <v/>
      </c>
      <c r="G75" s="168" t="str">
        <f>IF(T75&gt;('Калькулятор'!$B$5+2),"",IF(T75='Калькулятор'!$B$5+2,0,IF(T75&lt;='Калькулятор'!$B$5,0,0)))</f>
        <v/>
      </c>
      <c r="H75" s="168" t="str">
        <f>IF(T75&gt;('Калькулятор'!$B$5+2),"",IF(T75='Калькулятор'!$B$5+2,0,IF(T75&lt;='Калькулятор'!$B$5,0,0)))</f>
        <v/>
      </c>
      <c r="I75" s="169" t="str">
        <f>IF(T75&gt;('Калькулятор'!$B$5+2),"",IF(T75='Калькулятор'!$B$5+2,0,IF(T75&lt;='Калькулятор'!$B$5,0,0)))</f>
        <v/>
      </c>
      <c r="J75" s="167" t="str">
        <f>IF(T75&gt;('Калькулятор'!$B$5+2),"",IF(T75='Калькулятор'!$B$5+2,SUM($J$7:J74),IF(T75&lt;='Калькулятор'!$B$5,0,0)))</f>
        <v/>
      </c>
      <c r="K75" s="170" t="str">
        <f>IF(T75&gt;('Калькулятор'!$B$5+2),"",IF(T75='Калькулятор'!$B$5+2,0,IF(T75&lt;='Калькулятор'!$B$5,0,0)))</f>
        <v/>
      </c>
      <c r="L75" s="168" t="str">
        <f>IF(T75&gt;('Калькулятор'!$B$5+2),"",IF(T75='Калькулятор'!$B$5+2,0,IF(T75&lt;='Калькулятор'!$B$5,0,0)))</f>
        <v/>
      </c>
      <c r="M75" s="168" t="str">
        <f>IF(T75&gt;('Калькулятор'!$B$5+2),"",IF(T75='Калькулятор'!$B$5+2,0,IF(T75&lt;='Калькулятор'!$B$5,0,0)))</f>
        <v/>
      </c>
      <c r="N75" s="168" t="str">
        <f>IF(T75&gt;('Калькулятор'!$B$5+2),"",IF(T75='Калькулятор'!$B$5+2,0,IF(T75&lt;='Калькулятор'!$B$5,0,0)))</f>
        <v/>
      </c>
      <c r="O75" s="168" t="str">
        <f>IF(T75&gt;('Калькулятор'!$B$5+2),"",IF(T75='Калькулятор'!$B$5+2,0,IF(T75&lt;='Калькулятор'!$B$5,0,0)))</f>
        <v/>
      </c>
      <c r="P75" s="168" t="str">
        <f>IF(T75&gt;('Калькулятор'!$B$5+2),"",IF(T75='Калькулятор'!$B$5+2,0,IF(T75&lt;='Калькулятор'!$B$5,0,0)))</f>
        <v/>
      </c>
      <c r="Q75" s="168" t="str">
        <f>IF(T75&gt;('Калькулятор'!$B$5+2),"",IF(T75='Калькулятор'!$B$5+2,0,IF(T75&lt;='Калькулятор'!$B$5,0,0)))</f>
        <v/>
      </c>
      <c r="R75" s="171" t="str">
        <f>IF(T75&gt;('Калькулятор'!$B$5+2),"",IF(T75='Калькулятор'!$B$5+2,XIRR($D$7:D74,$B$7:B74,50),"Х"))</f>
        <v/>
      </c>
      <c r="S75" s="172" t="str">
        <f>IF(T75&gt;('Калькулятор'!$B$5+2),"",IF(T75='Калькулятор'!$B$5+2,F75+E75+J75,"Х"))</f>
        <v/>
      </c>
      <c r="T75" s="162">
        <v>69</v>
      </c>
      <c r="U75" s="163" t="str">
        <f ca="1">'Калькулятор'!E72</f>
        <v>погашено</v>
      </c>
    </row>
    <row r="76" ht="15.6">
      <c r="A76" s="164" t="str">
        <f ca="1">IF(T76&gt;('Калькулятор'!$B$5+2),"",IF(T76='Калькулятор'!$B$5+2,"Усього",'Калькулятор'!C73))</f>
        <v/>
      </c>
      <c r="B76" s="165" t="str">
        <f ca="1">IF(T76&gt;('Калькулятор'!$B$5+2),"",IF(T76='Калькулятор'!$B$5+2,"Х",'Калькулятор'!D73))</f>
        <v/>
      </c>
      <c r="C76" s="166" t="str">
        <f ca="1">IF(T76&gt;('Калькулятор'!$B$5+2),"",IF(T76='Калькулятор'!$B$5+2,SUM($C$8:C75),IFERROR(B76-B75,"")))</f>
        <v/>
      </c>
      <c r="D76" s="167" t="str">
        <f ca="1">IF(T76&gt;('Калькулятор'!$B$5+2),"",IF(T76='Калькулятор'!$B$5+2,SUM(D75),'Калькулятор'!I73))</f>
        <v/>
      </c>
      <c r="E76" s="167" t="str">
        <f ca="1">IF(T76&gt;('Калькулятор'!$B$5+2),"",IF(T76='Калькулятор'!$B$5+2,SUM(E75),'Калькулятор'!G73))</f>
        <v/>
      </c>
      <c r="F76" s="167" t="str">
        <f ca="1">IF(T76&gt;('Калькулятор'!$B$5+2),"",IF(T76='Калькулятор'!$B$5+2,SUM($F$7:F75),'Калькулятор'!H73))</f>
        <v/>
      </c>
      <c r="G76" s="168" t="str">
        <f>IF(T76&gt;('Калькулятор'!$B$5+2),"",IF(T76='Калькулятор'!$B$5+2,0,IF(T76&lt;='Калькулятор'!$B$5,0,0)))</f>
        <v/>
      </c>
      <c r="H76" s="168" t="str">
        <f>IF(T76&gt;('Калькулятор'!$B$5+2),"",IF(T76='Калькулятор'!$B$5+2,0,IF(T76&lt;='Калькулятор'!$B$5,0,0)))</f>
        <v/>
      </c>
      <c r="I76" s="169" t="str">
        <f>IF(T76&gt;('Калькулятор'!$B$5+2),"",IF(T76='Калькулятор'!$B$5+2,0,IF(T76&lt;='Калькулятор'!$B$5,0,0)))</f>
        <v/>
      </c>
      <c r="J76" s="167" t="str">
        <f>IF(T76&gt;('Калькулятор'!$B$5+2),"",IF(T76='Калькулятор'!$B$5+2,SUM($J$7:J75),IF(T76&lt;='Калькулятор'!$B$5,0,0)))</f>
        <v/>
      </c>
      <c r="K76" s="170" t="str">
        <f>IF(T76&gt;('Калькулятор'!$B$5+2),"",IF(T76='Калькулятор'!$B$5+2,0,IF(T76&lt;='Калькулятор'!$B$5,0,0)))</f>
        <v/>
      </c>
      <c r="L76" s="168" t="str">
        <f>IF(T76&gt;('Калькулятор'!$B$5+2),"",IF(T76='Калькулятор'!$B$5+2,0,IF(T76&lt;='Калькулятор'!$B$5,0,0)))</f>
        <v/>
      </c>
      <c r="M76" s="168" t="str">
        <f>IF(T76&gt;('Калькулятор'!$B$5+2),"",IF(T76='Калькулятор'!$B$5+2,0,IF(T76&lt;='Калькулятор'!$B$5,0,0)))</f>
        <v/>
      </c>
      <c r="N76" s="168" t="str">
        <f>IF(T76&gt;('Калькулятор'!$B$5+2),"",IF(T76='Калькулятор'!$B$5+2,0,IF(T76&lt;='Калькулятор'!$B$5,0,0)))</f>
        <v/>
      </c>
      <c r="O76" s="168" t="str">
        <f>IF(T76&gt;('Калькулятор'!$B$5+2),"",IF(T76='Калькулятор'!$B$5+2,0,IF(T76&lt;='Калькулятор'!$B$5,0,0)))</f>
        <v/>
      </c>
      <c r="P76" s="168" t="str">
        <f>IF(T76&gt;('Калькулятор'!$B$5+2),"",IF(T76='Калькулятор'!$B$5+2,0,IF(T76&lt;='Калькулятор'!$B$5,0,0)))</f>
        <v/>
      </c>
      <c r="Q76" s="168" t="str">
        <f>IF(T76&gt;('Калькулятор'!$B$5+2),"",IF(T76='Калькулятор'!$B$5+2,0,IF(T76&lt;='Калькулятор'!$B$5,0,0)))</f>
        <v/>
      </c>
      <c r="R76" s="171" t="str">
        <f>IF(T76&gt;('Калькулятор'!$B$5+2),"",IF(T76='Калькулятор'!$B$5+2,XIRR($D$7:D75,$B$7:B75,50),"Х"))</f>
        <v/>
      </c>
      <c r="S76" s="172" t="str">
        <f>IF(T76&gt;('Калькулятор'!$B$5+2),"",IF(T76='Калькулятор'!$B$5+2,F76+E76+J76,"Х"))</f>
        <v/>
      </c>
      <c r="T76" s="162">
        <v>70</v>
      </c>
      <c r="U76" s="163" t="str">
        <f ca="1">'Калькулятор'!E73</f>
        <v>погашено</v>
      </c>
    </row>
    <row r="77" ht="15.6">
      <c r="A77" s="164" t="str">
        <f ca="1">IF(T77&gt;('Калькулятор'!$B$5+2),"",IF(T77='Калькулятор'!$B$5+2,"Усього",'Калькулятор'!C74))</f>
        <v/>
      </c>
      <c r="B77" s="165" t="str">
        <f ca="1">IF(T77&gt;('Калькулятор'!$B$5+2),"",IF(T77='Калькулятор'!$B$5+2,"Х",'Калькулятор'!D74))</f>
        <v/>
      </c>
      <c r="C77" s="166" t="str">
        <f ca="1">IF(T77&gt;('Калькулятор'!$B$5+2),"",IF(T77='Калькулятор'!$B$5+2,SUM($C$8:C76),IFERROR(B77-B76,"")))</f>
        <v/>
      </c>
      <c r="D77" s="167" t="str">
        <f ca="1">IF(T77&gt;('Калькулятор'!$B$5+2),"",IF(T77='Калькулятор'!$B$5+2,SUM(D76),'Калькулятор'!I74))</f>
        <v/>
      </c>
      <c r="E77" s="167" t="str">
        <f ca="1">IF(T77&gt;('Калькулятор'!$B$5+2),"",IF(T77='Калькулятор'!$B$5+2,SUM(E76),'Калькулятор'!G74))</f>
        <v/>
      </c>
      <c r="F77" s="167" t="str">
        <f ca="1">IF(T77&gt;('Калькулятор'!$B$5+2),"",IF(T77='Калькулятор'!$B$5+2,SUM($F$7:F76),'Калькулятор'!H74))</f>
        <v/>
      </c>
      <c r="G77" s="168" t="str">
        <f>IF(T77&gt;('Калькулятор'!$B$5+2),"",IF(T77='Калькулятор'!$B$5+2,0,IF(T77&lt;='Калькулятор'!$B$5,0,0)))</f>
        <v/>
      </c>
      <c r="H77" s="168" t="str">
        <f>IF(T77&gt;('Калькулятор'!$B$5+2),"",IF(T77='Калькулятор'!$B$5+2,0,IF(T77&lt;='Калькулятор'!$B$5,0,0)))</f>
        <v/>
      </c>
      <c r="I77" s="169" t="str">
        <f>IF(T77&gt;('Калькулятор'!$B$5+2),"",IF(T77='Калькулятор'!$B$5+2,0,IF(T77&lt;='Калькулятор'!$B$5,0,0)))</f>
        <v/>
      </c>
      <c r="J77" s="167" t="str">
        <f>IF(T77&gt;('Калькулятор'!$B$5+2),"",IF(T77='Калькулятор'!$B$5+2,SUM($J$7:J76),IF(T77&lt;='Калькулятор'!$B$5,0,0)))</f>
        <v/>
      </c>
      <c r="K77" s="170" t="str">
        <f>IF(T77&gt;('Калькулятор'!$B$5+2),"",IF(T77='Калькулятор'!$B$5+2,0,IF(T77&lt;='Калькулятор'!$B$5,0,0)))</f>
        <v/>
      </c>
      <c r="L77" s="168" t="str">
        <f>IF(T77&gt;('Калькулятор'!$B$5+2),"",IF(T77='Калькулятор'!$B$5+2,0,IF(T77&lt;='Калькулятор'!$B$5,0,0)))</f>
        <v/>
      </c>
      <c r="M77" s="168" t="str">
        <f>IF(T77&gt;('Калькулятор'!$B$5+2),"",IF(T77='Калькулятор'!$B$5+2,0,IF(T77&lt;='Калькулятор'!$B$5,0,0)))</f>
        <v/>
      </c>
      <c r="N77" s="168" t="str">
        <f>IF(T77&gt;('Калькулятор'!$B$5+2),"",IF(T77='Калькулятор'!$B$5+2,0,IF(T77&lt;='Калькулятор'!$B$5,0,0)))</f>
        <v/>
      </c>
      <c r="O77" s="168" t="str">
        <f>IF(T77&gt;('Калькулятор'!$B$5+2),"",IF(T77='Калькулятор'!$B$5+2,0,IF(T77&lt;='Калькулятор'!$B$5,0,0)))</f>
        <v/>
      </c>
      <c r="P77" s="168" t="str">
        <f>IF(T77&gt;('Калькулятор'!$B$5+2),"",IF(T77='Калькулятор'!$B$5+2,0,IF(T77&lt;='Калькулятор'!$B$5,0,0)))</f>
        <v/>
      </c>
      <c r="Q77" s="168" t="str">
        <f>IF(T77&gt;('Калькулятор'!$B$5+2),"",IF(T77='Калькулятор'!$B$5+2,0,IF(T77&lt;='Калькулятор'!$B$5,0,0)))</f>
        <v/>
      </c>
      <c r="R77" s="171" t="str">
        <f>IF(T77&gt;('Калькулятор'!$B$5+2),"",IF(T77='Калькулятор'!$B$5+2,XIRR($D$7:D76,$B$7:B76,50),"Х"))</f>
        <v/>
      </c>
      <c r="S77" s="172" t="str">
        <f>IF(T77&gt;('Калькулятор'!$B$5+2),"",IF(T77='Калькулятор'!$B$5+2,F77+E77+J77,"Х"))</f>
        <v/>
      </c>
      <c r="T77" s="162">
        <v>71</v>
      </c>
      <c r="U77" s="163" t="str">
        <f ca="1">'Калькулятор'!E74</f>
        <v>погашено</v>
      </c>
    </row>
    <row r="78" ht="15.6">
      <c r="A78" s="164" t="str">
        <f ca="1">IF(T78&gt;('Калькулятор'!$B$5+2),"",IF(T78='Калькулятор'!$B$5+2,"Усього",'Калькулятор'!C75))</f>
        <v/>
      </c>
      <c r="B78" s="165" t="str">
        <f ca="1">IF(T78&gt;('Калькулятор'!$B$5+2),"",IF(T78='Калькулятор'!$B$5+2,"Х",'Калькулятор'!D75))</f>
        <v/>
      </c>
      <c r="C78" s="166" t="str">
        <f ca="1">IF(T78&gt;('Калькулятор'!$B$5+2),"",IF(T78='Калькулятор'!$B$5+2,SUM($C$8:C77),IFERROR(B78-B77,"")))</f>
        <v/>
      </c>
      <c r="D78" s="167" t="str">
        <f ca="1">IF(T78&gt;('Калькулятор'!$B$5+2),"",IF(T78='Калькулятор'!$B$5+2,SUM(D77),'Калькулятор'!I75))</f>
        <v/>
      </c>
      <c r="E78" s="167" t="str">
        <f ca="1">IF(T78&gt;('Калькулятор'!$B$5+2),"",IF(T78='Калькулятор'!$B$5+2,SUM(E77),'Калькулятор'!G75))</f>
        <v/>
      </c>
      <c r="F78" s="167" t="str">
        <f ca="1">IF(T78&gt;('Калькулятор'!$B$5+2),"",IF(T78='Калькулятор'!$B$5+2,SUM($F$7:F77),'Калькулятор'!H75))</f>
        <v/>
      </c>
      <c r="G78" s="168" t="str">
        <f>IF(T78&gt;('Калькулятор'!$B$5+2),"",IF(T78='Калькулятор'!$B$5+2,0,IF(T78&lt;='Калькулятор'!$B$5,0,0)))</f>
        <v/>
      </c>
      <c r="H78" s="168" t="str">
        <f>IF(T78&gt;('Калькулятор'!$B$5+2),"",IF(T78='Калькулятор'!$B$5+2,0,IF(T78&lt;='Калькулятор'!$B$5,0,0)))</f>
        <v/>
      </c>
      <c r="I78" s="169" t="str">
        <f>IF(T78&gt;('Калькулятор'!$B$5+2),"",IF(T78='Калькулятор'!$B$5+2,0,IF(T78&lt;='Калькулятор'!$B$5,0,0)))</f>
        <v/>
      </c>
      <c r="J78" s="167" t="str">
        <f>IF(T78&gt;('Калькулятор'!$B$5+2),"",IF(T78='Калькулятор'!$B$5+2,SUM($J$7:J77),IF(T78&lt;='Калькулятор'!$B$5,0,0)))</f>
        <v/>
      </c>
      <c r="K78" s="170" t="str">
        <f>IF(T78&gt;('Калькулятор'!$B$5+2),"",IF(T78='Калькулятор'!$B$5+2,0,IF(T78&lt;='Калькулятор'!$B$5,0,0)))</f>
        <v/>
      </c>
      <c r="L78" s="168" t="str">
        <f>IF(T78&gt;('Калькулятор'!$B$5+2),"",IF(T78='Калькулятор'!$B$5+2,0,IF(T78&lt;='Калькулятор'!$B$5,0,0)))</f>
        <v/>
      </c>
      <c r="M78" s="168" t="str">
        <f>IF(T78&gt;('Калькулятор'!$B$5+2),"",IF(T78='Калькулятор'!$B$5+2,0,IF(T78&lt;='Калькулятор'!$B$5,0,0)))</f>
        <v/>
      </c>
      <c r="N78" s="168" t="str">
        <f>IF(T78&gt;('Калькулятор'!$B$5+2),"",IF(T78='Калькулятор'!$B$5+2,0,IF(T78&lt;='Калькулятор'!$B$5,0,0)))</f>
        <v/>
      </c>
      <c r="O78" s="168" t="str">
        <f>IF(T78&gt;('Калькулятор'!$B$5+2),"",IF(T78='Калькулятор'!$B$5+2,0,IF(T78&lt;='Калькулятор'!$B$5,0,0)))</f>
        <v/>
      </c>
      <c r="P78" s="168" t="str">
        <f>IF(T78&gt;('Калькулятор'!$B$5+2),"",IF(T78='Калькулятор'!$B$5+2,0,IF(T78&lt;='Калькулятор'!$B$5,0,0)))</f>
        <v/>
      </c>
      <c r="Q78" s="168" t="str">
        <f>IF(T78&gt;('Калькулятор'!$B$5+2),"",IF(T78='Калькулятор'!$B$5+2,0,IF(T78&lt;='Калькулятор'!$B$5,0,0)))</f>
        <v/>
      </c>
      <c r="R78" s="171" t="str">
        <f>IF(T78&gt;('Калькулятор'!$B$5+2),"",IF(T78='Калькулятор'!$B$5+2,XIRR($D$7:D77,$B$7:B77,50),"Х"))</f>
        <v/>
      </c>
      <c r="S78" s="172" t="str">
        <f>IF(T78&gt;('Калькулятор'!$B$5+2),"",IF(T78='Калькулятор'!$B$5+2,F78+E78+J78,"Х"))</f>
        <v/>
      </c>
      <c r="T78" s="162">
        <v>72</v>
      </c>
      <c r="U78" s="163" t="str">
        <f ca="1">'Калькулятор'!E75</f>
        <v>погашено</v>
      </c>
    </row>
    <row r="79" ht="15.6">
      <c r="A79" s="164" t="str">
        <f ca="1">IF(T79&gt;('Калькулятор'!$B$5+2),"",IF(T79='Калькулятор'!$B$5+2,"Усього",'Калькулятор'!C76))</f>
        <v/>
      </c>
      <c r="B79" s="165" t="str">
        <f ca="1">IF(T79&gt;('Калькулятор'!$B$5+2),"",IF(T79='Калькулятор'!$B$5+2,"Х",'Калькулятор'!D76))</f>
        <v/>
      </c>
      <c r="C79" s="166" t="str">
        <f ca="1">IF(T79&gt;('Калькулятор'!$B$5+2),"",IF(T79='Калькулятор'!$B$5+2,SUM($C$8:C78),IFERROR(B79-B78,"")))</f>
        <v/>
      </c>
      <c r="D79" s="167" t="str">
        <f ca="1">IF(T79&gt;('Калькулятор'!$B$5+2),"",IF(T79='Калькулятор'!$B$5+2,SUM(D78),'Калькулятор'!I76))</f>
        <v/>
      </c>
      <c r="E79" s="167" t="str">
        <f ca="1">IF(T79&gt;('Калькулятор'!$B$5+2),"",IF(T79='Калькулятор'!$B$5+2,SUM(E78),'Калькулятор'!G76))</f>
        <v/>
      </c>
      <c r="F79" s="167" t="str">
        <f ca="1">IF(T79&gt;('Калькулятор'!$B$5+2),"",IF(T79='Калькулятор'!$B$5+2,SUM($F$7:F78),'Калькулятор'!H76))</f>
        <v/>
      </c>
      <c r="G79" s="168" t="str">
        <f>IF(T79&gt;('Калькулятор'!$B$5+2),"",IF(T79='Калькулятор'!$B$5+2,0,IF(T79&lt;='Калькулятор'!$B$5,0,0)))</f>
        <v/>
      </c>
      <c r="H79" s="168" t="str">
        <f>IF(T79&gt;('Калькулятор'!$B$5+2),"",IF(T79='Калькулятор'!$B$5+2,0,IF(T79&lt;='Калькулятор'!$B$5,0,0)))</f>
        <v/>
      </c>
      <c r="I79" s="169" t="str">
        <f>IF(T79&gt;('Калькулятор'!$B$5+2),"",IF(T79='Калькулятор'!$B$5+2,0,IF(T79&lt;='Калькулятор'!$B$5,0,0)))</f>
        <v/>
      </c>
      <c r="J79" s="167" t="str">
        <f>IF(T79&gt;('Калькулятор'!$B$5+2),"",IF(T79='Калькулятор'!$B$5+2,SUM($J$7:J78),IF(T79&lt;='Калькулятор'!$B$5,0,0)))</f>
        <v/>
      </c>
      <c r="K79" s="170" t="str">
        <f>IF(T79&gt;('Калькулятор'!$B$5+2),"",IF(T79='Калькулятор'!$B$5+2,0,IF(T79&lt;='Калькулятор'!$B$5,0,0)))</f>
        <v/>
      </c>
      <c r="L79" s="168" t="str">
        <f>IF(T79&gt;('Калькулятор'!$B$5+2),"",IF(T79='Калькулятор'!$B$5+2,0,IF(T79&lt;='Калькулятор'!$B$5,0,0)))</f>
        <v/>
      </c>
      <c r="M79" s="168" t="str">
        <f>IF(T79&gt;('Калькулятор'!$B$5+2),"",IF(T79='Калькулятор'!$B$5+2,0,IF(T79&lt;='Калькулятор'!$B$5,0,0)))</f>
        <v/>
      </c>
      <c r="N79" s="168" t="str">
        <f>IF(T79&gt;('Калькулятор'!$B$5+2),"",IF(T79='Калькулятор'!$B$5+2,0,IF(T79&lt;='Калькулятор'!$B$5,0,0)))</f>
        <v/>
      </c>
      <c r="O79" s="168" t="str">
        <f>IF(T79&gt;('Калькулятор'!$B$5+2),"",IF(T79='Калькулятор'!$B$5+2,0,IF(T79&lt;='Калькулятор'!$B$5,0,0)))</f>
        <v/>
      </c>
      <c r="P79" s="168" t="str">
        <f>IF(T79&gt;('Калькулятор'!$B$5+2),"",IF(T79='Калькулятор'!$B$5+2,0,IF(T79&lt;='Калькулятор'!$B$5,0,0)))</f>
        <v/>
      </c>
      <c r="Q79" s="168" t="str">
        <f>IF(T79&gt;('Калькулятор'!$B$5+2),"",IF(T79='Калькулятор'!$B$5+2,0,IF(T79&lt;='Калькулятор'!$B$5,0,0)))</f>
        <v/>
      </c>
      <c r="R79" s="171" t="str">
        <f>IF(T79&gt;('Калькулятор'!$B$5+2),"",IF(T79='Калькулятор'!$B$5+2,XIRR($D$7:D78,$B$7:B78,50),"Х"))</f>
        <v/>
      </c>
      <c r="S79" s="172" t="str">
        <f>IF(T79&gt;('Калькулятор'!$B$5+2),"",IF(T79='Калькулятор'!$B$5+2,F79+E79+J79,"Х"))</f>
        <v/>
      </c>
      <c r="T79" s="162">
        <v>73</v>
      </c>
      <c r="U79" s="163" t="str">
        <f ca="1">'Калькулятор'!E76</f>
        <v>погашено</v>
      </c>
    </row>
    <row r="80" ht="15.6">
      <c r="A80" s="164" t="str">
        <f ca="1">IF(T80&gt;('Калькулятор'!$B$5+2),"",IF(T80='Калькулятор'!$B$5+2,"Усього",'Калькулятор'!C77))</f>
        <v/>
      </c>
      <c r="B80" s="165" t="str">
        <f ca="1">IF(T80&gt;('Калькулятор'!$B$5+2),"",IF(T80='Калькулятор'!$B$5+2,"Х",'Калькулятор'!D77))</f>
        <v/>
      </c>
      <c r="C80" s="166" t="str">
        <f ca="1">IF(T80&gt;('Калькулятор'!$B$5+2),"",IF(T80='Калькулятор'!$B$5+2,SUM($C$8:C79),IFERROR(B80-B79,"")))</f>
        <v/>
      </c>
      <c r="D80" s="167" t="str">
        <f ca="1">IF(T80&gt;('Калькулятор'!$B$5+2),"",IF(T80='Калькулятор'!$B$5+2,SUM(D79),'Калькулятор'!I77))</f>
        <v/>
      </c>
      <c r="E80" s="167" t="str">
        <f ca="1">IF(T80&gt;('Калькулятор'!$B$5+2),"",IF(T80='Калькулятор'!$B$5+2,SUM(E79),'Калькулятор'!G77))</f>
        <v/>
      </c>
      <c r="F80" s="167" t="str">
        <f ca="1">IF(T80&gt;('Калькулятор'!$B$5+2),"",IF(T80='Калькулятор'!$B$5+2,SUM($F$7:F79),'Калькулятор'!H77))</f>
        <v/>
      </c>
      <c r="G80" s="168" t="str">
        <f>IF(T80&gt;('Калькулятор'!$B$5+2),"",IF(T80='Калькулятор'!$B$5+2,0,IF(T80&lt;='Калькулятор'!$B$5,0,0)))</f>
        <v/>
      </c>
      <c r="H80" s="168" t="str">
        <f>IF(T80&gt;('Калькулятор'!$B$5+2),"",IF(T80='Калькулятор'!$B$5+2,0,IF(T80&lt;='Калькулятор'!$B$5,0,0)))</f>
        <v/>
      </c>
      <c r="I80" s="169" t="str">
        <f>IF(T80&gt;('Калькулятор'!$B$5+2),"",IF(T80='Калькулятор'!$B$5+2,0,IF(T80&lt;='Калькулятор'!$B$5,0,0)))</f>
        <v/>
      </c>
      <c r="J80" s="167" t="str">
        <f>IF(T80&gt;('Калькулятор'!$B$5+2),"",IF(T80='Калькулятор'!$B$5+2,SUM($J$7:J79),IF(T80&lt;='Калькулятор'!$B$5,0,0)))</f>
        <v/>
      </c>
      <c r="K80" s="170" t="str">
        <f>IF(T80&gt;('Калькулятор'!$B$5+2),"",IF(T80='Калькулятор'!$B$5+2,0,IF(T80&lt;='Калькулятор'!$B$5,0,0)))</f>
        <v/>
      </c>
      <c r="L80" s="168" t="str">
        <f>IF(T80&gt;('Калькулятор'!$B$5+2),"",IF(T80='Калькулятор'!$B$5+2,0,IF(T80&lt;='Калькулятор'!$B$5,0,0)))</f>
        <v/>
      </c>
      <c r="M80" s="168" t="str">
        <f>IF(T80&gt;('Калькулятор'!$B$5+2),"",IF(T80='Калькулятор'!$B$5+2,0,IF(T80&lt;='Калькулятор'!$B$5,0,0)))</f>
        <v/>
      </c>
      <c r="N80" s="168" t="str">
        <f>IF(T80&gt;('Калькулятор'!$B$5+2),"",IF(T80='Калькулятор'!$B$5+2,0,IF(T80&lt;='Калькулятор'!$B$5,0,0)))</f>
        <v/>
      </c>
      <c r="O80" s="168" t="str">
        <f>IF(T80&gt;('Калькулятор'!$B$5+2),"",IF(T80='Калькулятор'!$B$5+2,0,IF(T80&lt;='Калькулятор'!$B$5,0,0)))</f>
        <v/>
      </c>
      <c r="P80" s="168" t="str">
        <f>IF(T80&gt;('Калькулятор'!$B$5+2),"",IF(T80='Калькулятор'!$B$5+2,0,IF(T80&lt;='Калькулятор'!$B$5,0,0)))</f>
        <v/>
      </c>
      <c r="Q80" s="168" t="str">
        <f>IF(T80&gt;('Калькулятор'!$B$5+2),"",IF(T80='Калькулятор'!$B$5+2,0,IF(T80&lt;='Калькулятор'!$B$5,0,0)))</f>
        <v/>
      </c>
      <c r="R80" s="171" t="str">
        <f>IF(T80&gt;('Калькулятор'!$B$5+2),"",IF(T80='Калькулятор'!$B$5+2,XIRR($D$7:D79,$B$7:B79,50),"Х"))</f>
        <v/>
      </c>
      <c r="S80" s="172" t="str">
        <f>IF(T80&gt;('Калькулятор'!$B$5+2),"",IF(T80='Калькулятор'!$B$5+2,F80+E80+J80,"Х"))</f>
        <v/>
      </c>
      <c r="T80" s="162">
        <v>74</v>
      </c>
      <c r="U80" s="163" t="str">
        <f ca="1">'Калькулятор'!E77</f>
        <v>погашено</v>
      </c>
    </row>
    <row r="81" ht="15.6">
      <c r="A81" s="164" t="str">
        <f ca="1">IF(T81&gt;('Калькулятор'!$B$5+2),"",IF(T81='Калькулятор'!$B$5+2,"Усього",'Калькулятор'!C78))</f>
        <v/>
      </c>
      <c r="B81" s="165" t="str">
        <f ca="1">IF(T81&gt;('Калькулятор'!$B$5+2),"",IF(T81='Калькулятор'!$B$5+2,"Х",'Калькулятор'!D78))</f>
        <v/>
      </c>
      <c r="C81" s="166" t="str">
        <f ca="1">IF(T81&gt;('Калькулятор'!$B$5+2),"",IF(T81='Калькулятор'!$B$5+2,SUM($C$8:C80),IFERROR(B81-B80,"")))</f>
        <v/>
      </c>
      <c r="D81" s="167" t="str">
        <f ca="1">IF(T81&gt;('Калькулятор'!$B$5+2),"",IF(T81='Калькулятор'!$B$5+2,SUM(D80),'Калькулятор'!I78))</f>
        <v/>
      </c>
      <c r="E81" s="167" t="str">
        <f ca="1">IF(T81&gt;('Калькулятор'!$B$5+2),"",IF(T81='Калькулятор'!$B$5+2,SUM(E80),'Калькулятор'!G78))</f>
        <v/>
      </c>
      <c r="F81" s="167" t="str">
        <f ca="1">IF(T81&gt;('Калькулятор'!$B$5+2),"",IF(T81='Калькулятор'!$B$5+2,SUM($F$7:F80),'Калькулятор'!H78))</f>
        <v/>
      </c>
      <c r="G81" s="168" t="str">
        <f>IF(T81&gt;('Калькулятор'!$B$5+2),"",IF(T81='Калькулятор'!$B$5+2,0,IF(T81&lt;='Калькулятор'!$B$5,0,0)))</f>
        <v/>
      </c>
      <c r="H81" s="168" t="str">
        <f>IF(T81&gt;('Калькулятор'!$B$5+2),"",IF(T81='Калькулятор'!$B$5+2,0,IF(T81&lt;='Калькулятор'!$B$5,0,0)))</f>
        <v/>
      </c>
      <c r="I81" s="169" t="str">
        <f>IF(T81&gt;('Калькулятор'!$B$5+2),"",IF(T81='Калькулятор'!$B$5+2,0,IF(T81&lt;='Калькулятор'!$B$5,0,0)))</f>
        <v/>
      </c>
      <c r="J81" s="167" t="str">
        <f>IF(T81&gt;('Калькулятор'!$B$5+2),"",IF(T81='Калькулятор'!$B$5+2,SUM($J$7:J80),IF(T81&lt;='Калькулятор'!$B$5,0,0)))</f>
        <v/>
      </c>
      <c r="K81" s="170" t="str">
        <f>IF(T81&gt;('Калькулятор'!$B$5+2),"",IF(T81='Калькулятор'!$B$5+2,0,IF(T81&lt;='Калькулятор'!$B$5,0,0)))</f>
        <v/>
      </c>
      <c r="L81" s="168" t="str">
        <f>IF(T81&gt;('Калькулятор'!$B$5+2),"",IF(T81='Калькулятор'!$B$5+2,0,IF(T81&lt;='Калькулятор'!$B$5,0,0)))</f>
        <v/>
      </c>
      <c r="M81" s="168" t="str">
        <f>IF(T81&gt;('Калькулятор'!$B$5+2),"",IF(T81='Калькулятор'!$B$5+2,0,IF(T81&lt;='Калькулятор'!$B$5,0,0)))</f>
        <v/>
      </c>
      <c r="N81" s="168" t="str">
        <f>IF(T81&gt;('Калькулятор'!$B$5+2),"",IF(T81='Калькулятор'!$B$5+2,0,IF(T81&lt;='Калькулятор'!$B$5,0,0)))</f>
        <v/>
      </c>
      <c r="O81" s="168" t="str">
        <f>IF(T81&gt;('Калькулятор'!$B$5+2),"",IF(T81='Калькулятор'!$B$5+2,0,IF(T81&lt;='Калькулятор'!$B$5,0,0)))</f>
        <v/>
      </c>
      <c r="P81" s="168" t="str">
        <f>IF(T81&gt;('Калькулятор'!$B$5+2),"",IF(T81='Калькулятор'!$B$5+2,0,IF(T81&lt;='Калькулятор'!$B$5,0,0)))</f>
        <v/>
      </c>
      <c r="Q81" s="168" t="str">
        <f>IF(T81&gt;('Калькулятор'!$B$5+2),"",IF(T81='Калькулятор'!$B$5+2,0,IF(T81&lt;='Калькулятор'!$B$5,0,0)))</f>
        <v/>
      </c>
      <c r="R81" s="171" t="str">
        <f>IF(T81&gt;('Калькулятор'!$B$5+2),"",IF(T81='Калькулятор'!$B$5+2,XIRR($D$7:D80,$B$7:B80,50),"Х"))</f>
        <v/>
      </c>
      <c r="S81" s="172" t="str">
        <f>IF(T81&gt;('Калькулятор'!$B$5+2),"",IF(T81='Калькулятор'!$B$5+2,F81+E81+J81,"Х"))</f>
        <v/>
      </c>
      <c r="T81" s="162">
        <v>75</v>
      </c>
      <c r="U81" s="163" t="str">
        <f ca="1">'Калькулятор'!E78</f>
        <v>погашено</v>
      </c>
    </row>
    <row r="82" ht="15.6">
      <c r="A82" s="164" t="str">
        <f ca="1">IF(T82&gt;('Калькулятор'!$B$5+2),"",IF(T82='Калькулятор'!$B$5+2,"Усього",'Калькулятор'!C79))</f>
        <v/>
      </c>
      <c r="B82" s="165" t="str">
        <f ca="1">IF(T82&gt;('Калькулятор'!$B$5+2),"",IF(T82='Калькулятор'!$B$5+2,"Х",'Калькулятор'!D79))</f>
        <v/>
      </c>
      <c r="C82" s="166" t="str">
        <f ca="1">IF(T82&gt;('Калькулятор'!$B$5+2),"",IF(T82='Калькулятор'!$B$5+2,SUM($C$8:C81),IFERROR(B82-B81,"")))</f>
        <v/>
      </c>
      <c r="D82" s="167" t="str">
        <f ca="1">IF(T82&gt;('Калькулятор'!$B$5+2),"",IF(T82='Калькулятор'!$B$5+2,SUM(D81),'Калькулятор'!I79))</f>
        <v/>
      </c>
      <c r="E82" s="167" t="str">
        <f ca="1">IF(T82&gt;('Калькулятор'!$B$5+2),"",IF(T82='Калькулятор'!$B$5+2,SUM(E81),'Калькулятор'!G79))</f>
        <v/>
      </c>
      <c r="F82" s="167" t="str">
        <f ca="1">IF(T82&gt;('Калькулятор'!$B$5+2),"",IF(T82='Калькулятор'!$B$5+2,SUM($F$7:F81),'Калькулятор'!H79))</f>
        <v/>
      </c>
      <c r="G82" s="168" t="str">
        <f>IF(T82&gt;('Калькулятор'!$B$5+2),"",IF(T82='Калькулятор'!$B$5+2,0,IF(T82&lt;='Калькулятор'!$B$5,0,0)))</f>
        <v/>
      </c>
      <c r="H82" s="168" t="str">
        <f>IF(T82&gt;('Калькулятор'!$B$5+2),"",IF(T82='Калькулятор'!$B$5+2,0,IF(T82&lt;='Калькулятор'!$B$5,0,0)))</f>
        <v/>
      </c>
      <c r="I82" s="169" t="str">
        <f>IF(T82&gt;('Калькулятор'!$B$5+2),"",IF(T82='Калькулятор'!$B$5+2,0,IF(T82&lt;='Калькулятор'!$B$5,0,0)))</f>
        <v/>
      </c>
      <c r="J82" s="167" t="str">
        <f>IF(T82&gt;('Калькулятор'!$B$5+2),"",IF(T82='Калькулятор'!$B$5+2,SUM($J$7:J81),IF(T82&lt;='Калькулятор'!$B$5,0,0)))</f>
        <v/>
      </c>
      <c r="K82" s="170" t="str">
        <f>IF(T82&gt;('Калькулятор'!$B$5+2),"",IF(T82='Калькулятор'!$B$5+2,0,IF(T82&lt;='Калькулятор'!$B$5,0,0)))</f>
        <v/>
      </c>
      <c r="L82" s="168" t="str">
        <f>IF(T82&gt;('Калькулятор'!$B$5+2),"",IF(T82='Калькулятор'!$B$5+2,0,IF(T82&lt;='Калькулятор'!$B$5,0,0)))</f>
        <v/>
      </c>
      <c r="M82" s="168" t="str">
        <f>IF(T82&gt;('Калькулятор'!$B$5+2),"",IF(T82='Калькулятор'!$B$5+2,0,IF(T82&lt;='Калькулятор'!$B$5,0,0)))</f>
        <v/>
      </c>
      <c r="N82" s="168" t="str">
        <f>IF(T82&gt;('Калькулятор'!$B$5+2),"",IF(T82='Калькулятор'!$B$5+2,0,IF(T82&lt;='Калькулятор'!$B$5,0,0)))</f>
        <v/>
      </c>
      <c r="O82" s="168" t="str">
        <f>IF(T82&gt;('Калькулятор'!$B$5+2),"",IF(T82='Калькулятор'!$B$5+2,0,IF(T82&lt;='Калькулятор'!$B$5,0,0)))</f>
        <v/>
      </c>
      <c r="P82" s="168" t="str">
        <f>IF(T82&gt;('Калькулятор'!$B$5+2),"",IF(T82='Калькулятор'!$B$5+2,0,IF(T82&lt;='Калькулятор'!$B$5,0,0)))</f>
        <v/>
      </c>
      <c r="Q82" s="168" t="str">
        <f>IF(T82&gt;('Калькулятор'!$B$5+2),"",IF(T82='Калькулятор'!$B$5+2,0,IF(T82&lt;='Калькулятор'!$B$5,0,0)))</f>
        <v/>
      </c>
      <c r="R82" s="171" t="str">
        <f>IF(T82&gt;('Калькулятор'!$B$5+2),"",IF(T82='Калькулятор'!$B$5+2,XIRR($D$7:D81,$B$7:B81,50),"Х"))</f>
        <v/>
      </c>
      <c r="S82" s="172" t="str">
        <f>IF(T82&gt;('Калькулятор'!$B$5+2),"",IF(T82='Калькулятор'!$B$5+2,F82+E82+J82,"Х"))</f>
        <v/>
      </c>
      <c r="T82" s="162">
        <v>76</v>
      </c>
      <c r="U82" s="163" t="str">
        <f ca="1">'Калькулятор'!E79</f>
        <v>погашено</v>
      </c>
    </row>
    <row r="83" ht="15.6">
      <c r="A83" s="164" t="str">
        <f ca="1">IF(T83&gt;('Калькулятор'!$B$5+2),"",IF(T83='Калькулятор'!$B$5+2,"Усього",'Калькулятор'!C80))</f>
        <v/>
      </c>
      <c r="B83" s="165" t="str">
        <f ca="1">IF(T83&gt;('Калькулятор'!$B$5+2),"",IF(T83='Калькулятор'!$B$5+2,"Х",'Калькулятор'!D80))</f>
        <v/>
      </c>
      <c r="C83" s="166" t="str">
        <f ca="1">IF(T83&gt;('Калькулятор'!$B$5+2),"",IF(T83='Калькулятор'!$B$5+2,SUM($C$8:C82),IFERROR(B83-B82,"")))</f>
        <v/>
      </c>
      <c r="D83" s="167" t="str">
        <f ca="1">IF(T83&gt;('Калькулятор'!$B$5+2),"",IF(T83='Калькулятор'!$B$5+2,SUM(D82),'Калькулятор'!I80))</f>
        <v/>
      </c>
      <c r="E83" s="167" t="str">
        <f ca="1">IF(T83&gt;('Калькулятор'!$B$5+2),"",IF(T83='Калькулятор'!$B$5+2,SUM(E82),'Калькулятор'!G80))</f>
        <v/>
      </c>
      <c r="F83" s="167" t="str">
        <f ca="1">IF(T83&gt;('Калькулятор'!$B$5+2),"",IF(T83='Калькулятор'!$B$5+2,SUM($F$7:F82),'Калькулятор'!H80))</f>
        <v/>
      </c>
      <c r="G83" s="168" t="str">
        <f>IF(T83&gt;('Калькулятор'!$B$5+2),"",IF(T83='Калькулятор'!$B$5+2,0,IF(T83&lt;='Калькулятор'!$B$5,0,0)))</f>
        <v/>
      </c>
      <c r="H83" s="168" t="str">
        <f>IF(T83&gt;('Калькулятор'!$B$5+2),"",IF(T83='Калькулятор'!$B$5+2,0,IF(T83&lt;='Калькулятор'!$B$5,0,0)))</f>
        <v/>
      </c>
      <c r="I83" s="169" t="str">
        <f>IF(T83&gt;('Калькулятор'!$B$5+2),"",IF(T83='Калькулятор'!$B$5+2,0,IF(T83&lt;='Калькулятор'!$B$5,0,0)))</f>
        <v/>
      </c>
      <c r="J83" s="167" t="str">
        <f>IF(T83&gt;('Калькулятор'!$B$5+2),"",IF(T83='Калькулятор'!$B$5+2,SUM($J$7:J82),IF(T83&lt;='Калькулятор'!$B$5,0,0)))</f>
        <v/>
      </c>
      <c r="K83" s="170" t="str">
        <f>IF(T83&gt;('Калькулятор'!$B$5+2),"",IF(T83='Калькулятор'!$B$5+2,0,IF(T83&lt;='Калькулятор'!$B$5,0,0)))</f>
        <v/>
      </c>
      <c r="L83" s="168" t="str">
        <f>IF(T83&gt;('Калькулятор'!$B$5+2),"",IF(T83='Калькулятор'!$B$5+2,0,IF(T83&lt;='Калькулятор'!$B$5,0,0)))</f>
        <v/>
      </c>
      <c r="M83" s="168" t="str">
        <f>IF(T83&gt;('Калькулятор'!$B$5+2),"",IF(T83='Калькулятор'!$B$5+2,0,IF(T83&lt;='Калькулятор'!$B$5,0,0)))</f>
        <v/>
      </c>
      <c r="N83" s="168" t="str">
        <f>IF(T83&gt;('Калькулятор'!$B$5+2),"",IF(T83='Калькулятор'!$B$5+2,0,IF(T83&lt;='Калькулятор'!$B$5,0,0)))</f>
        <v/>
      </c>
      <c r="O83" s="168" t="str">
        <f>IF(T83&gt;('Калькулятор'!$B$5+2),"",IF(T83='Калькулятор'!$B$5+2,0,IF(T83&lt;='Калькулятор'!$B$5,0,0)))</f>
        <v/>
      </c>
      <c r="P83" s="168" t="str">
        <f>IF(T83&gt;('Калькулятор'!$B$5+2),"",IF(T83='Калькулятор'!$B$5+2,0,IF(T83&lt;='Калькулятор'!$B$5,0,0)))</f>
        <v/>
      </c>
      <c r="Q83" s="168" t="str">
        <f>IF(T83&gt;('Калькулятор'!$B$5+2),"",IF(T83='Калькулятор'!$B$5+2,0,IF(T83&lt;='Калькулятор'!$B$5,0,0)))</f>
        <v/>
      </c>
      <c r="R83" s="171" t="str">
        <f>IF(T83&gt;('Калькулятор'!$B$5+2),"",IF(T83='Калькулятор'!$B$5+2,XIRR($D$7:D82,$B$7:B82,50),"Х"))</f>
        <v/>
      </c>
      <c r="S83" s="172" t="str">
        <f>IF(T83&gt;('Калькулятор'!$B$5+2),"",IF(T83='Калькулятор'!$B$5+2,F83+E83+J83,"Х"))</f>
        <v/>
      </c>
      <c r="T83" s="162">
        <v>77</v>
      </c>
      <c r="U83" s="163" t="str">
        <f ca="1">'Калькулятор'!E80</f>
        <v>погашено</v>
      </c>
    </row>
    <row r="84" ht="15.6">
      <c r="A84" s="164" t="str">
        <f ca="1">IF(T84&gt;('Калькулятор'!$B$5+2),"",IF(T84='Калькулятор'!$B$5+2,"Усього",'Калькулятор'!C81))</f>
        <v/>
      </c>
      <c r="B84" s="165" t="str">
        <f ca="1">IF(T84&gt;('Калькулятор'!$B$5+2),"",IF(T84='Калькулятор'!$B$5+2,"Х",'Калькулятор'!D81))</f>
        <v/>
      </c>
      <c r="C84" s="166" t="str">
        <f ca="1">IF(T84&gt;('Калькулятор'!$B$5+2),"",IF(T84='Калькулятор'!$B$5+2,SUM($C$8:C83),IFERROR(B84-B83,"")))</f>
        <v/>
      </c>
      <c r="D84" s="167" t="str">
        <f ca="1">IF(T84&gt;('Калькулятор'!$B$5+2),"",IF(T84='Калькулятор'!$B$5+2,SUM(D83),'Калькулятор'!I81))</f>
        <v/>
      </c>
      <c r="E84" s="167" t="str">
        <f ca="1">IF(T84&gt;('Калькулятор'!$B$5+2),"",IF(T84='Калькулятор'!$B$5+2,SUM(E83),'Калькулятор'!G81))</f>
        <v/>
      </c>
      <c r="F84" s="167" t="str">
        <f ca="1">IF(T84&gt;('Калькулятор'!$B$5+2),"",IF(T84='Калькулятор'!$B$5+2,SUM($F$7:F83),'Калькулятор'!H81))</f>
        <v/>
      </c>
      <c r="G84" s="168" t="str">
        <f>IF(T84&gt;('Калькулятор'!$B$5+2),"",IF(T84='Калькулятор'!$B$5+2,0,IF(T84&lt;='Калькулятор'!$B$5,0,0)))</f>
        <v/>
      </c>
      <c r="H84" s="168" t="str">
        <f>IF(T84&gt;('Калькулятор'!$B$5+2),"",IF(T84='Калькулятор'!$B$5+2,0,IF(T84&lt;='Калькулятор'!$B$5,0,0)))</f>
        <v/>
      </c>
      <c r="I84" s="169" t="str">
        <f>IF(T84&gt;('Калькулятор'!$B$5+2),"",IF(T84='Калькулятор'!$B$5+2,0,IF(T84&lt;='Калькулятор'!$B$5,0,0)))</f>
        <v/>
      </c>
      <c r="J84" s="167" t="str">
        <f>IF(T84&gt;('Калькулятор'!$B$5+2),"",IF(T84='Калькулятор'!$B$5+2,SUM($J$7:J83),IF(T84&lt;='Калькулятор'!$B$5,0,0)))</f>
        <v/>
      </c>
      <c r="K84" s="170" t="str">
        <f>IF(T84&gt;('Калькулятор'!$B$5+2),"",IF(T84='Калькулятор'!$B$5+2,0,IF(T84&lt;='Калькулятор'!$B$5,0,0)))</f>
        <v/>
      </c>
      <c r="L84" s="168" t="str">
        <f>IF(T84&gt;('Калькулятор'!$B$5+2),"",IF(T84='Калькулятор'!$B$5+2,0,IF(T84&lt;='Калькулятор'!$B$5,0,0)))</f>
        <v/>
      </c>
      <c r="M84" s="168" t="str">
        <f>IF(T84&gt;('Калькулятор'!$B$5+2),"",IF(T84='Калькулятор'!$B$5+2,0,IF(T84&lt;='Калькулятор'!$B$5,0,0)))</f>
        <v/>
      </c>
      <c r="N84" s="168" t="str">
        <f>IF(T84&gt;('Калькулятор'!$B$5+2),"",IF(T84='Калькулятор'!$B$5+2,0,IF(T84&lt;='Калькулятор'!$B$5,0,0)))</f>
        <v/>
      </c>
      <c r="O84" s="168" t="str">
        <f>IF(T84&gt;('Калькулятор'!$B$5+2),"",IF(T84='Калькулятор'!$B$5+2,0,IF(T84&lt;='Калькулятор'!$B$5,0,0)))</f>
        <v/>
      </c>
      <c r="P84" s="168" t="str">
        <f>IF(T84&gt;('Калькулятор'!$B$5+2),"",IF(T84='Калькулятор'!$B$5+2,0,IF(T84&lt;='Калькулятор'!$B$5,0,0)))</f>
        <v/>
      </c>
      <c r="Q84" s="168" t="str">
        <f>IF(T84&gt;('Калькулятор'!$B$5+2),"",IF(T84='Калькулятор'!$B$5+2,0,IF(T84&lt;='Калькулятор'!$B$5,0,0)))</f>
        <v/>
      </c>
      <c r="R84" s="171" t="str">
        <f>IF(T84&gt;('Калькулятор'!$B$5+2),"",IF(T84='Калькулятор'!$B$5+2,XIRR($D$7:D83,$B$7:B83,50),"Х"))</f>
        <v/>
      </c>
      <c r="S84" s="172" t="str">
        <f>IF(T84&gt;('Калькулятор'!$B$5+2),"",IF(T84='Калькулятор'!$B$5+2,F84+E84+J84,"Х"))</f>
        <v/>
      </c>
      <c r="T84" s="162">
        <v>78</v>
      </c>
      <c r="U84" s="163" t="str">
        <f ca="1">'Калькулятор'!E81</f>
        <v>погашено</v>
      </c>
    </row>
    <row r="85" ht="15.6">
      <c r="A85" s="164" t="str">
        <f ca="1">IF(T85&gt;('Калькулятор'!$B$5+2),"",IF(T85='Калькулятор'!$B$5+2,"Усього",'Калькулятор'!C82))</f>
        <v/>
      </c>
      <c r="B85" s="165" t="str">
        <f ca="1">IF(T85&gt;('Калькулятор'!$B$5+2),"",IF(T85='Калькулятор'!$B$5+2,"Х",'Калькулятор'!D82))</f>
        <v/>
      </c>
      <c r="C85" s="166" t="str">
        <f ca="1">IF(T85&gt;('Калькулятор'!$B$5+2),"",IF(T85='Калькулятор'!$B$5+2,SUM($C$8:C84),IFERROR(B85-B84,"")))</f>
        <v/>
      </c>
      <c r="D85" s="167" t="str">
        <f ca="1">IF(T85&gt;('Калькулятор'!$B$5+2),"",IF(T85='Калькулятор'!$B$5+2,SUM(D84),'Калькулятор'!I82))</f>
        <v/>
      </c>
      <c r="E85" s="167" t="str">
        <f ca="1">IF(T85&gt;('Калькулятор'!$B$5+2),"",IF(T85='Калькулятор'!$B$5+2,SUM(E84),'Калькулятор'!G82))</f>
        <v/>
      </c>
      <c r="F85" s="167" t="str">
        <f ca="1">IF(T85&gt;('Калькулятор'!$B$5+2),"",IF(T85='Калькулятор'!$B$5+2,SUM($F$7:F84),'Калькулятор'!H82))</f>
        <v/>
      </c>
      <c r="G85" s="168" t="str">
        <f>IF(T85&gt;('Калькулятор'!$B$5+2),"",IF(T85='Калькулятор'!$B$5+2,0,IF(T85&lt;='Калькулятор'!$B$5,0,0)))</f>
        <v/>
      </c>
      <c r="H85" s="168" t="str">
        <f>IF(T85&gt;('Калькулятор'!$B$5+2),"",IF(T85='Калькулятор'!$B$5+2,0,IF(T85&lt;='Калькулятор'!$B$5,0,0)))</f>
        <v/>
      </c>
      <c r="I85" s="169" t="str">
        <f>IF(T85&gt;('Калькулятор'!$B$5+2),"",IF(T85='Калькулятор'!$B$5+2,0,IF(T85&lt;='Калькулятор'!$B$5,0,0)))</f>
        <v/>
      </c>
      <c r="J85" s="167" t="str">
        <f>IF(T85&gt;('Калькулятор'!$B$5+2),"",IF(T85='Калькулятор'!$B$5+2,SUM($J$7:J84),IF(T85&lt;='Калькулятор'!$B$5,0,0)))</f>
        <v/>
      </c>
      <c r="K85" s="170" t="str">
        <f>IF(T85&gt;('Калькулятор'!$B$5+2),"",IF(T85='Калькулятор'!$B$5+2,0,IF(T85&lt;='Калькулятор'!$B$5,0,0)))</f>
        <v/>
      </c>
      <c r="L85" s="168" t="str">
        <f>IF(T85&gt;('Калькулятор'!$B$5+2),"",IF(T85='Калькулятор'!$B$5+2,0,IF(T85&lt;='Калькулятор'!$B$5,0,0)))</f>
        <v/>
      </c>
      <c r="M85" s="168" t="str">
        <f>IF(T85&gt;('Калькулятор'!$B$5+2),"",IF(T85='Калькулятор'!$B$5+2,0,IF(T85&lt;='Калькулятор'!$B$5,0,0)))</f>
        <v/>
      </c>
      <c r="N85" s="168" t="str">
        <f>IF(T85&gt;('Калькулятор'!$B$5+2),"",IF(T85='Калькулятор'!$B$5+2,0,IF(T85&lt;='Калькулятор'!$B$5,0,0)))</f>
        <v/>
      </c>
      <c r="O85" s="168" t="str">
        <f>IF(T85&gt;('Калькулятор'!$B$5+2),"",IF(T85='Калькулятор'!$B$5+2,0,IF(T85&lt;='Калькулятор'!$B$5,0,0)))</f>
        <v/>
      </c>
      <c r="P85" s="168" t="str">
        <f>IF(T85&gt;('Калькулятор'!$B$5+2),"",IF(T85='Калькулятор'!$B$5+2,0,IF(T85&lt;='Калькулятор'!$B$5,0,0)))</f>
        <v/>
      </c>
      <c r="Q85" s="168" t="str">
        <f>IF(T85&gt;('Калькулятор'!$B$5+2),"",IF(T85='Калькулятор'!$B$5+2,0,IF(T85&lt;='Калькулятор'!$B$5,0,0)))</f>
        <v/>
      </c>
      <c r="R85" s="171" t="str">
        <f>IF(T85&gt;('Калькулятор'!$B$5+2),"",IF(T85='Калькулятор'!$B$5+2,XIRR($D$7:D84,$B$7:B84,50),"Х"))</f>
        <v/>
      </c>
      <c r="S85" s="172" t="str">
        <f>IF(T85&gt;('Калькулятор'!$B$5+2),"",IF(T85='Калькулятор'!$B$5+2,F85+E85+J85,"Х"))</f>
        <v/>
      </c>
      <c r="T85" s="162">
        <v>79</v>
      </c>
      <c r="U85" s="163" t="str">
        <f ca="1">'Калькулятор'!E82</f>
        <v>погашено</v>
      </c>
    </row>
    <row r="86" ht="15.6">
      <c r="A86" s="164" t="str">
        <f ca="1">IF(T86&gt;('Калькулятор'!$B$5+2),"",IF(T86='Калькулятор'!$B$5+2,"Усього",'Калькулятор'!C83))</f>
        <v/>
      </c>
      <c r="B86" s="165" t="str">
        <f ca="1">IF(T86&gt;('Калькулятор'!$B$5+2),"",IF(T86='Калькулятор'!$B$5+2,"Х",'Калькулятор'!D83))</f>
        <v/>
      </c>
      <c r="C86" s="166" t="str">
        <f ca="1">IF(T86&gt;('Калькулятор'!$B$5+2),"",IF(T86='Калькулятор'!$B$5+2,SUM($C$8:C85),IFERROR(B86-B85,"")))</f>
        <v/>
      </c>
      <c r="D86" s="167" t="str">
        <f ca="1">IF(T86&gt;('Калькулятор'!$B$5+2),"",IF(T86='Калькулятор'!$B$5+2,SUM(D85),'Калькулятор'!I83))</f>
        <v/>
      </c>
      <c r="E86" s="167" t="str">
        <f ca="1">IF(T86&gt;('Калькулятор'!$B$5+2),"",IF(T86='Калькулятор'!$B$5+2,SUM(E85),'Калькулятор'!G83))</f>
        <v/>
      </c>
      <c r="F86" s="167" t="str">
        <f ca="1">IF(T86&gt;('Калькулятор'!$B$5+2),"",IF(T86='Калькулятор'!$B$5+2,SUM($F$7:F85),'Калькулятор'!H83))</f>
        <v/>
      </c>
      <c r="G86" s="168" t="str">
        <f>IF(T86&gt;('Калькулятор'!$B$5+2),"",IF(T86='Калькулятор'!$B$5+2,0,IF(T86&lt;='Калькулятор'!$B$5,0,0)))</f>
        <v/>
      </c>
      <c r="H86" s="168" t="str">
        <f>IF(T86&gt;('Калькулятор'!$B$5+2),"",IF(T86='Калькулятор'!$B$5+2,0,IF(T86&lt;='Калькулятор'!$B$5,0,0)))</f>
        <v/>
      </c>
      <c r="I86" s="169" t="str">
        <f>IF(T86&gt;('Калькулятор'!$B$5+2),"",IF(T86='Калькулятор'!$B$5+2,0,IF(T86&lt;='Калькулятор'!$B$5,0,0)))</f>
        <v/>
      </c>
      <c r="J86" s="167" t="str">
        <f>IF(T86&gt;('Калькулятор'!$B$5+2),"",IF(T86='Калькулятор'!$B$5+2,SUM($J$7:J85),IF(T86&lt;='Калькулятор'!$B$5,0,0)))</f>
        <v/>
      </c>
      <c r="K86" s="170" t="str">
        <f>IF(T86&gt;('Калькулятор'!$B$5+2),"",IF(T86='Калькулятор'!$B$5+2,0,IF(T86&lt;='Калькулятор'!$B$5,0,0)))</f>
        <v/>
      </c>
      <c r="L86" s="168" t="str">
        <f>IF(T86&gt;('Калькулятор'!$B$5+2),"",IF(T86='Калькулятор'!$B$5+2,0,IF(T86&lt;='Калькулятор'!$B$5,0,0)))</f>
        <v/>
      </c>
      <c r="M86" s="168" t="str">
        <f>IF(T86&gt;('Калькулятор'!$B$5+2),"",IF(T86='Калькулятор'!$B$5+2,0,IF(T86&lt;='Калькулятор'!$B$5,0,0)))</f>
        <v/>
      </c>
      <c r="N86" s="168" t="str">
        <f>IF(T86&gt;('Калькулятор'!$B$5+2),"",IF(T86='Калькулятор'!$B$5+2,0,IF(T86&lt;='Калькулятор'!$B$5,0,0)))</f>
        <v/>
      </c>
      <c r="O86" s="168" t="str">
        <f>IF(T86&gt;('Калькулятор'!$B$5+2),"",IF(T86='Калькулятор'!$B$5+2,0,IF(T86&lt;='Калькулятор'!$B$5,0,0)))</f>
        <v/>
      </c>
      <c r="P86" s="168" t="str">
        <f>IF(T86&gt;('Калькулятор'!$B$5+2),"",IF(T86='Калькулятор'!$B$5+2,0,IF(T86&lt;='Калькулятор'!$B$5,0,0)))</f>
        <v/>
      </c>
      <c r="Q86" s="168" t="str">
        <f>IF(T86&gt;('Калькулятор'!$B$5+2),"",IF(T86='Калькулятор'!$B$5+2,0,IF(T86&lt;='Калькулятор'!$B$5,0,0)))</f>
        <v/>
      </c>
      <c r="R86" s="171" t="str">
        <f>IF(T86&gt;('Калькулятор'!$B$5+2),"",IF(T86='Калькулятор'!$B$5+2,XIRR($D$7:D85,$B$7:B85,50),"Х"))</f>
        <v/>
      </c>
      <c r="S86" s="172" t="str">
        <f>IF(T86&gt;('Калькулятор'!$B$5+2),"",IF(T86='Калькулятор'!$B$5+2,F86+E86+J86,"Х"))</f>
        <v/>
      </c>
      <c r="T86" s="162">
        <v>80</v>
      </c>
      <c r="U86" s="163" t="str">
        <f ca="1">'Калькулятор'!E83</f>
        <v>погашено</v>
      </c>
    </row>
    <row r="87" ht="15.6">
      <c r="A87" s="164" t="str">
        <f ca="1">IF(T87&gt;('Калькулятор'!$B$5+2),"",IF(T87='Калькулятор'!$B$5+2,"Усього",'Калькулятор'!C84))</f>
        <v/>
      </c>
      <c r="B87" s="165" t="str">
        <f ca="1">IF(T87&gt;('Калькулятор'!$B$5+2),"",IF(T87='Калькулятор'!$B$5+2,"Х",'Калькулятор'!D84))</f>
        <v/>
      </c>
      <c r="C87" s="166" t="str">
        <f ca="1">IF(T87&gt;('Калькулятор'!$B$5+2),"",IF(T87='Калькулятор'!$B$5+2,SUM($C$8:C86),IFERROR(B87-B86,"")))</f>
        <v/>
      </c>
      <c r="D87" s="167" t="str">
        <f ca="1">IF(T87&gt;('Калькулятор'!$B$5+2),"",IF(T87='Калькулятор'!$B$5+2,SUM(D86),'Калькулятор'!I84))</f>
        <v/>
      </c>
      <c r="E87" s="167" t="str">
        <f ca="1">IF(T87&gt;('Калькулятор'!$B$5+2),"",IF(T87='Калькулятор'!$B$5+2,SUM(E86),'Калькулятор'!G84))</f>
        <v/>
      </c>
      <c r="F87" s="167" t="str">
        <f ca="1">IF(T87&gt;('Калькулятор'!$B$5+2),"",IF(T87='Калькулятор'!$B$5+2,SUM($F$7:F86),'Калькулятор'!H84))</f>
        <v/>
      </c>
      <c r="G87" s="168" t="str">
        <f>IF(T87&gt;('Калькулятор'!$B$5+2),"",IF(T87='Калькулятор'!$B$5+2,0,IF(T87&lt;='Калькулятор'!$B$5,0,0)))</f>
        <v/>
      </c>
      <c r="H87" s="168" t="str">
        <f>IF(T87&gt;('Калькулятор'!$B$5+2),"",IF(T87='Калькулятор'!$B$5+2,0,IF(T87&lt;='Калькулятор'!$B$5,0,0)))</f>
        <v/>
      </c>
      <c r="I87" s="169" t="str">
        <f>IF(T87&gt;('Калькулятор'!$B$5+2),"",IF(T87='Калькулятор'!$B$5+2,0,IF(T87&lt;='Калькулятор'!$B$5,0,0)))</f>
        <v/>
      </c>
      <c r="J87" s="167" t="str">
        <f>IF(T87&gt;('Калькулятор'!$B$5+2),"",IF(T87='Калькулятор'!$B$5+2,SUM($J$7:J86),IF(T87&lt;='Калькулятор'!$B$5,0,0)))</f>
        <v/>
      </c>
      <c r="K87" s="170" t="str">
        <f>IF(T87&gt;('Калькулятор'!$B$5+2),"",IF(T87='Калькулятор'!$B$5+2,0,IF(T87&lt;='Калькулятор'!$B$5,0,0)))</f>
        <v/>
      </c>
      <c r="L87" s="168" t="str">
        <f>IF(T87&gt;('Калькулятор'!$B$5+2),"",IF(T87='Калькулятор'!$B$5+2,0,IF(T87&lt;='Калькулятор'!$B$5,0,0)))</f>
        <v/>
      </c>
      <c r="M87" s="168" t="str">
        <f>IF(T87&gt;('Калькулятор'!$B$5+2),"",IF(T87='Калькулятор'!$B$5+2,0,IF(T87&lt;='Калькулятор'!$B$5,0,0)))</f>
        <v/>
      </c>
      <c r="N87" s="168" t="str">
        <f>IF(T87&gt;('Калькулятор'!$B$5+2),"",IF(T87='Калькулятор'!$B$5+2,0,IF(T87&lt;='Калькулятор'!$B$5,0,0)))</f>
        <v/>
      </c>
      <c r="O87" s="168" t="str">
        <f>IF(T87&gt;('Калькулятор'!$B$5+2),"",IF(T87='Калькулятор'!$B$5+2,0,IF(T87&lt;='Калькулятор'!$B$5,0,0)))</f>
        <v/>
      </c>
      <c r="P87" s="168" t="str">
        <f>IF(T87&gt;('Калькулятор'!$B$5+2),"",IF(T87='Калькулятор'!$B$5+2,0,IF(T87&lt;='Калькулятор'!$B$5,0,0)))</f>
        <v/>
      </c>
      <c r="Q87" s="168" t="str">
        <f>IF(T87&gt;('Калькулятор'!$B$5+2),"",IF(T87='Калькулятор'!$B$5+2,0,IF(T87&lt;='Калькулятор'!$B$5,0,0)))</f>
        <v/>
      </c>
      <c r="R87" s="171" t="str">
        <f>IF(T87&gt;('Калькулятор'!$B$5+2),"",IF(T87='Калькулятор'!$B$5+2,XIRR($D$7:D86,$B$7:B86,50),"Х"))</f>
        <v/>
      </c>
      <c r="S87" s="172" t="str">
        <f>IF(T87&gt;('Калькулятор'!$B$5+2),"",IF(T87='Калькулятор'!$B$5+2,F87+E87+J87,"Х"))</f>
        <v/>
      </c>
      <c r="T87" s="162">
        <v>81</v>
      </c>
      <c r="U87" s="163" t="str">
        <f ca="1">'Калькулятор'!E84</f>
        <v>погашено</v>
      </c>
    </row>
    <row r="88" ht="15.6">
      <c r="A88" s="164" t="str">
        <f ca="1">IF(T88&gt;('Калькулятор'!$B$5+2),"",IF(T88='Калькулятор'!$B$5+2,"Усього",'Калькулятор'!C85))</f>
        <v/>
      </c>
      <c r="B88" s="165" t="str">
        <f ca="1">IF(T88&gt;('Калькулятор'!$B$5+2),"",IF(T88='Калькулятор'!$B$5+2,"Х",'Калькулятор'!D85))</f>
        <v/>
      </c>
      <c r="C88" s="166" t="str">
        <f ca="1">IF(T88&gt;('Калькулятор'!$B$5+2),"",IF(T88='Калькулятор'!$B$5+2,SUM($C$8:C87),IFERROR(B88-B87,"")))</f>
        <v/>
      </c>
      <c r="D88" s="167" t="str">
        <f ca="1">IF(T88&gt;('Калькулятор'!$B$5+2),"",IF(T88='Калькулятор'!$B$5+2,SUM(D87),'Калькулятор'!I85))</f>
        <v/>
      </c>
      <c r="E88" s="167" t="str">
        <f ca="1">IF(T88&gt;('Калькулятор'!$B$5+2),"",IF(T88='Калькулятор'!$B$5+2,SUM(E87),'Калькулятор'!G85))</f>
        <v/>
      </c>
      <c r="F88" s="167" t="str">
        <f ca="1">IF(T88&gt;('Калькулятор'!$B$5+2),"",IF(T88='Калькулятор'!$B$5+2,SUM($F$7:F87),'Калькулятор'!H85))</f>
        <v/>
      </c>
      <c r="G88" s="168" t="str">
        <f>IF(T88&gt;('Калькулятор'!$B$5+2),"",IF(T88='Калькулятор'!$B$5+2,0,IF(T88&lt;='Калькулятор'!$B$5,0,0)))</f>
        <v/>
      </c>
      <c r="H88" s="168" t="str">
        <f>IF(T88&gt;('Калькулятор'!$B$5+2),"",IF(T88='Калькулятор'!$B$5+2,0,IF(T88&lt;='Калькулятор'!$B$5,0,0)))</f>
        <v/>
      </c>
      <c r="I88" s="169" t="str">
        <f>IF(T88&gt;('Калькулятор'!$B$5+2),"",IF(T88='Калькулятор'!$B$5+2,0,IF(T88&lt;='Калькулятор'!$B$5,0,0)))</f>
        <v/>
      </c>
      <c r="J88" s="167" t="str">
        <f>IF(T88&gt;('Калькулятор'!$B$5+2),"",IF(T88='Калькулятор'!$B$5+2,SUM($J$7:J87),IF(T88&lt;='Калькулятор'!$B$5,0,0)))</f>
        <v/>
      </c>
      <c r="K88" s="170" t="str">
        <f>IF(T88&gt;('Калькулятор'!$B$5+2),"",IF(T88='Калькулятор'!$B$5+2,0,IF(T88&lt;='Калькулятор'!$B$5,0,0)))</f>
        <v/>
      </c>
      <c r="L88" s="168" t="str">
        <f>IF(T88&gt;('Калькулятор'!$B$5+2),"",IF(T88='Калькулятор'!$B$5+2,0,IF(T88&lt;='Калькулятор'!$B$5,0,0)))</f>
        <v/>
      </c>
      <c r="M88" s="168" t="str">
        <f>IF(T88&gt;('Калькулятор'!$B$5+2),"",IF(T88='Калькулятор'!$B$5+2,0,IF(T88&lt;='Калькулятор'!$B$5,0,0)))</f>
        <v/>
      </c>
      <c r="N88" s="168" t="str">
        <f>IF(T88&gt;('Калькулятор'!$B$5+2),"",IF(T88='Калькулятор'!$B$5+2,0,IF(T88&lt;='Калькулятор'!$B$5,0,0)))</f>
        <v/>
      </c>
      <c r="O88" s="168" t="str">
        <f>IF(T88&gt;('Калькулятор'!$B$5+2),"",IF(T88='Калькулятор'!$B$5+2,0,IF(T88&lt;='Калькулятор'!$B$5,0,0)))</f>
        <v/>
      </c>
      <c r="P88" s="168" t="str">
        <f>IF(T88&gt;('Калькулятор'!$B$5+2),"",IF(T88='Калькулятор'!$B$5+2,0,IF(T88&lt;='Калькулятор'!$B$5,0,0)))</f>
        <v/>
      </c>
      <c r="Q88" s="168" t="str">
        <f>IF(T88&gt;('Калькулятор'!$B$5+2),"",IF(T88='Калькулятор'!$B$5+2,0,IF(T88&lt;='Калькулятор'!$B$5,0,0)))</f>
        <v/>
      </c>
      <c r="R88" s="171" t="str">
        <f>IF(T88&gt;('Калькулятор'!$B$5+2),"",IF(T88='Калькулятор'!$B$5+2,XIRR($D$7:D87,$B$7:B87,50),"Х"))</f>
        <v/>
      </c>
      <c r="S88" s="172" t="str">
        <f>IF(T88&gt;('Калькулятор'!$B$5+2),"",IF(T88='Калькулятор'!$B$5+2,F88+E88+J88,"Х"))</f>
        <v/>
      </c>
      <c r="T88" s="162">
        <v>82</v>
      </c>
      <c r="U88" s="163" t="str">
        <f ca="1">'Калькулятор'!E85</f>
        <v>погашено</v>
      </c>
    </row>
    <row r="89" ht="15.6">
      <c r="A89" s="164" t="str">
        <f ca="1">IF(T89&gt;('Калькулятор'!$B$5+2),"",IF(T89='Калькулятор'!$B$5+2,"Усього",'Калькулятор'!C86))</f>
        <v/>
      </c>
      <c r="B89" s="165" t="str">
        <f ca="1">IF(T89&gt;('Калькулятор'!$B$5+2),"",IF(T89='Калькулятор'!$B$5+2,"Х",'Калькулятор'!D86))</f>
        <v/>
      </c>
      <c r="C89" s="166" t="str">
        <f ca="1">IF(T89&gt;('Калькулятор'!$B$5+2),"",IF(T89='Калькулятор'!$B$5+2,SUM($C$8:C88),IFERROR(B89-B88,"")))</f>
        <v/>
      </c>
      <c r="D89" s="167" t="str">
        <f ca="1">IF(T89&gt;('Калькулятор'!$B$5+2),"",IF(T89='Калькулятор'!$B$5+2,SUM(D88),'Калькулятор'!I86))</f>
        <v/>
      </c>
      <c r="E89" s="167" t="str">
        <f ca="1">IF(T89&gt;('Калькулятор'!$B$5+2),"",IF(T89='Калькулятор'!$B$5+2,SUM(E88),'Калькулятор'!G86))</f>
        <v/>
      </c>
      <c r="F89" s="167" t="str">
        <f ca="1">IF(T89&gt;('Калькулятор'!$B$5+2),"",IF(T89='Калькулятор'!$B$5+2,SUM($F$7:F88),'Калькулятор'!H86))</f>
        <v/>
      </c>
      <c r="G89" s="168" t="str">
        <f>IF(T89&gt;('Калькулятор'!$B$5+2),"",IF(T89='Калькулятор'!$B$5+2,0,IF(T89&lt;='Калькулятор'!$B$5,0,0)))</f>
        <v/>
      </c>
      <c r="H89" s="168" t="str">
        <f>IF(T89&gt;('Калькулятор'!$B$5+2),"",IF(T89='Калькулятор'!$B$5+2,0,IF(T89&lt;='Калькулятор'!$B$5,0,0)))</f>
        <v/>
      </c>
      <c r="I89" s="169" t="str">
        <f>IF(T89&gt;('Калькулятор'!$B$5+2),"",IF(T89='Калькулятор'!$B$5+2,0,IF(T89&lt;='Калькулятор'!$B$5,0,0)))</f>
        <v/>
      </c>
      <c r="J89" s="167" t="str">
        <f>IF(T89&gt;('Калькулятор'!$B$5+2),"",IF(T89='Калькулятор'!$B$5+2,SUM($J$7:J88),IF(T89&lt;='Калькулятор'!$B$5,0,0)))</f>
        <v/>
      </c>
      <c r="K89" s="170" t="str">
        <f>IF(T89&gt;('Калькулятор'!$B$5+2),"",IF(T89='Калькулятор'!$B$5+2,0,IF(T89&lt;='Калькулятор'!$B$5,0,0)))</f>
        <v/>
      </c>
      <c r="L89" s="168" t="str">
        <f>IF(T89&gt;('Калькулятор'!$B$5+2),"",IF(T89='Калькулятор'!$B$5+2,0,IF(T89&lt;='Калькулятор'!$B$5,0,0)))</f>
        <v/>
      </c>
      <c r="M89" s="168" t="str">
        <f>IF(T89&gt;('Калькулятор'!$B$5+2),"",IF(T89='Калькулятор'!$B$5+2,0,IF(T89&lt;='Калькулятор'!$B$5,0,0)))</f>
        <v/>
      </c>
      <c r="N89" s="168" t="str">
        <f>IF(T89&gt;('Калькулятор'!$B$5+2),"",IF(T89='Калькулятор'!$B$5+2,0,IF(T89&lt;='Калькулятор'!$B$5,0,0)))</f>
        <v/>
      </c>
      <c r="O89" s="168" t="str">
        <f>IF(T89&gt;('Калькулятор'!$B$5+2),"",IF(T89='Калькулятор'!$B$5+2,0,IF(T89&lt;='Калькулятор'!$B$5,0,0)))</f>
        <v/>
      </c>
      <c r="P89" s="168" t="str">
        <f>IF(T89&gt;('Калькулятор'!$B$5+2),"",IF(T89='Калькулятор'!$B$5+2,0,IF(T89&lt;='Калькулятор'!$B$5,0,0)))</f>
        <v/>
      </c>
      <c r="Q89" s="168" t="str">
        <f>IF(T89&gt;('Калькулятор'!$B$5+2),"",IF(T89='Калькулятор'!$B$5+2,0,IF(T89&lt;='Калькулятор'!$B$5,0,0)))</f>
        <v/>
      </c>
      <c r="R89" s="171" t="str">
        <f>IF(T89&gt;('Калькулятор'!$B$5+2),"",IF(T89='Калькулятор'!$B$5+2,XIRR($D$7:D88,$B$7:B88,50),"Х"))</f>
        <v/>
      </c>
      <c r="S89" s="172" t="str">
        <f>IF(T89&gt;('Калькулятор'!$B$5+2),"",IF(T89='Калькулятор'!$B$5+2,F89+E89+J89,"Х"))</f>
        <v/>
      </c>
      <c r="T89" s="162">
        <v>83</v>
      </c>
      <c r="U89" s="163" t="str">
        <f ca="1">'Калькулятор'!E86</f>
        <v>погашено</v>
      </c>
    </row>
    <row r="90" ht="15.6">
      <c r="A90" s="164" t="str">
        <f ca="1">IF(T90&gt;('Калькулятор'!$B$5+2),"",IF(T90='Калькулятор'!$B$5+2,"Усього",'Калькулятор'!C87))</f>
        <v/>
      </c>
      <c r="B90" s="165" t="str">
        <f ca="1">IF(T90&gt;('Калькулятор'!$B$5+2),"",IF(T90='Калькулятор'!$B$5+2,"Х",'Калькулятор'!D87))</f>
        <v/>
      </c>
      <c r="C90" s="166" t="str">
        <f ca="1">IF(T90&gt;('Калькулятор'!$B$5+2),"",IF(T90='Калькулятор'!$B$5+2,SUM($C$8:C89),IFERROR(B90-B89,"")))</f>
        <v/>
      </c>
      <c r="D90" s="167" t="str">
        <f ca="1">IF(T90&gt;('Калькулятор'!$B$5+2),"",IF(T90='Калькулятор'!$B$5+2,SUM(D89),'Калькулятор'!I87))</f>
        <v/>
      </c>
      <c r="E90" s="167" t="str">
        <f ca="1">IF(T90&gt;('Калькулятор'!$B$5+2),"",IF(T90='Калькулятор'!$B$5+2,SUM(E89),'Калькулятор'!G87))</f>
        <v/>
      </c>
      <c r="F90" s="167" t="str">
        <f ca="1">IF(T90&gt;('Калькулятор'!$B$5+2),"",IF(T90='Калькулятор'!$B$5+2,SUM($F$7:F89),'Калькулятор'!H87))</f>
        <v/>
      </c>
      <c r="G90" s="168" t="str">
        <f>IF(T90&gt;('Калькулятор'!$B$5+2),"",IF(T90='Калькулятор'!$B$5+2,0,IF(T90&lt;='Калькулятор'!$B$5,0,0)))</f>
        <v/>
      </c>
      <c r="H90" s="168" t="str">
        <f>IF(T90&gt;('Калькулятор'!$B$5+2),"",IF(T90='Калькулятор'!$B$5+2,0,IF(T90&lt;='Калькулятор'!$B$5,0,0)))</f>
        <v/>
      </c>
      <c r="I90" s="169" t="str">
        <f>IF(T90&gt;('Калькулятор'!$B$5+2),"",IF(T90='Калькулятор'!$B$5+2,0,IF(T90&lt;='Калькулятор'!$B$5,0,0)))</f>
        <v/>
      </c>
      <c r="J90" s="167" t="str">
        <f>IF(T90&gt;('Калькулятор'!$B$5+2),"",IF(T90='Калькулятор'!$B$5+2,SUM($J$7:J89),IF(T90&lt;='Калькулятор'!$B$5,0,0)))</f>
        <v/>
      </c>
      <c r="K90" s="170" t="str">
        <f>IF(T90&gt;('Калькулятор'!$B$5+2),"",IF(T90='Калькулятор'!$B$5+2,0,IF(T90&lt;='Калькулятор'!$B$5,0,0)))</f>
        <v/>
      </c>
      <c r="L90" s="168" t="str">
        <f>IF(T90&gt;('Калькулятор'!$B$5+2),"",IF(T90='Калькулятор'!$B$5+2,0,IF(T90&lt;='Калькулятор'!$B$5,0,0)))</f>
        <v/>
      </c>
      <c r="M90" s="168" t="str">
        <f>IF(T90&gt;('Калькулятор'!$B$5+2),"",IF(T90='Калькулятор'!$B$5+2,0,IF(T90&lt;='Калькулятор'!$B$5,0,0)))</f>
        <v/>
      </c>
      <c r="N90" s="168" t="str">
        <f>IF(T90&gt;('Калькулятор'!$B$5+2),"",IF(T90='Калькулятор'!$B$5+2,0,IF(T90&lt;='Калькулятор'!$B$5,0,0)))</f>
        <v/>
      </c>
      <c r="O90" s="168" t="str">
        <f>IF(T90&gt;('Калькулятор'!$B$5+2),"",IF(T90='Калькулятор'!$B$5+2,0,IF(T90&lt;='Калькулятор'!$B$5,0,0)))</f>
        <v/>
      </c>
      <c r="P90" s="168" t="str">
        <f>IF(T90&gt;('Калькулятор'!$B$5+2),"",IF(T90='Калькулятор'!$B$5+2,0,IF(T90&lt;='Калькулятор'!$B$5,0,0)))</f>
        <v/>
      </c>
      <c r="Q90" s="168" t="str">
        <f>IF(T90&gt;('Калькулятор'!$B$5+2),"",IF(T90='Калькулятор'!$B$5+2,0,IF(T90&lt;='Калькулятор'!$B$5,0,0)))</f>
        <v/>
      </c>
      <c r="R90" s="171" t="str">
        <f>IF(T90&gt;('Калькулятор'!$B$5+2),"",IF(T90='Калькулятор'!$B$5+2,XIRR($D$7:D89,$B$7:B89,50),"Х"))</f>
        <v/>
      </c>
      <c r="S90" s="172" t="str">
        <f>IF(T90&gt;('Калькулятор'!$B$5+2),"",IF(T90='Калькулятор'!$B$5+2,F90+E90+J90,"Х"))</f>
        <v/>
      </c>
      <c r="T90" s="162">
        <v>84</v>
      </c>
      <c r="U90" s="163" t="str">
        <f ca="1">'Калькулятор'!E87</f>
        <v>погашено</v>
      </c>
    </row>
    <row r="91" ht="15.6">
      <c r="A91" s="164" t="str">
        <f ca="1">IF(T91&gt;('Калькулятор'!$B$5+2),"",IF(T91='Калькулятор'!$B$5+2,"Усього",'Калькулятор'!C88))</f>
        <v/>
      </c>
      <c r="B91" s="165" t="str">
        <f ca="1">IF(T91&gt;('Калькулятор'!$B$5+2),"",IF(T91='Калькулятор'!$B$5+2,"Х",'Калькулятор'!D88))</f>
        <v/>
      </c>
      <c r="C91" s="166" t="str">
        <f ca="1">IF(T91&gt;('Калькулятор'!$B$5+2),"",IF(T91='Калькулятор'!$B$5+2,SUM($C$8:C90),IFERROR(B91-B90,"")))</f>
        <v/>
      </c>
      <c r="D91" s="167" t="str">
        <f ca="1">IF(T91&gt;('Калькулятор'!$B$5+2),"",IF(T91='Калькулятор'!$B$5+2,SUM(D90),'Калькулятор'!I88))</f>
        <v/>
      </c>
      <c r="E91" s="167" t="str">
        <f ca="1">IF(T91&gt;('Калькулятор'!$B$5+2),"",IF(T91='Калькулятор'!$B$5+2,SUM(E90),'Калькулятор'!G88))</f>
        <v/>
      </c>
      <c r="F91" s="167" t="str">
        <f ca="1">IF(T91&gt;('Калькулятор'!$B$5+2),"",IF(T91='Калькулятор'!$B$5+2,SUM($F$7:F90),'Калькулятор'!H88))</f>
        <v/>
      </c>
      <c r="G91" s="168" t="str">
        <f>IF(T91&gt;('Калькулятор'!$B$5+2),"",IF(T91='Калькулятор'!$B$5+2,0,IF(T91&lt;='Калькулятор'!$B$5,0,0)))</f>
        <v/>
      </c>
      <c r="H91" s="168" t="str">
        <f>IF(T91&gt;('Калькулятор'!$B$5+2),"",IF(T91='Калькулятор'!$B$5+2,0,IF(T91&lt;='Калькулятор'!$B$5,0,0)))</f>
        <v/>
      </c>
      <c r="I91" s="169" t="str">
        <f>IF(T91&gt;('Калькулятор'!$B$5+2),"",IF(T91='Калькулятор'!$B$5+2,0,IF(T91&lt;='Калькулятор'!$B$5,0,0)))</f>
        <v/>
      </c>
      <c r="J91" s="167" t="str">
        <f>IF(T91&gt;('Калькулятор'!$B$5+2),"",IF(T91='Калькулятор'!$B$5+2,SUM($J$7:J90),IF(T91&lt;='Калькулятор'!$B$5,0,0)))</f>
        <v/>
      </c>
      <c r="K91" s="170" t="str">
        <f>IF(T91&gt;('Калькулятор'!$B$5+2),"",IF(T91='Калькулятор'!$B$5+2,0,IF(T91&lt;='Калькулятор'!$B$5,0,0)))</f>
        <v/>
      </c>
      <c r="L91" s="168" t="str">
        <f>IF(T91&gt;('Калькулятор'!$B$5+2),"",IF(T91='Калькулятор'!$B$5+2,0,IF(T91&lt;='Калькулятор'!$B$5,0,0)))</f>
        <v/>
      </c>
      <c r="M91" s="168" t="str">
        <f>IF(T91&gt;('Калькулятор'!$B$5+2),"",IF(T91='Калькулятор'!$B$5+2,0,IF(T91&lt;='Калькулятор'!$B$5,0,0)))</f>
        <v/>
      </c>
      <c r="N91" s="168" t="str">
        <f>IF(T91&gt;('Калькулятор'!$B$5+2),"",IF(T91='Калькулятор'!$B$5+2,0,IF(T91&lt;='Калькулятор'!$B$5,0,0)))</f>
        <v/>
      </c>
      <c r="O91" s="168" t="str">
        <f>IF(T91&gt;('Калькулятор'!$B$5+2),"",IF(T91='Калькулятор'!$B$5+2,0,IF(T91&lt;='Калькулятор'!$B$5,0,0)))</f>
        <v/>
      </c>
      <c r="P91" s="168" t="str">
        <f>IF(T91&gt;('Калькулятор'!$B$5+2),"",IF(T91='Калькулятор'!$B$5+2,0,IF(T91&lt;='Калькулятор'!$B$5,0,0)))</f>
        <v/>
      </c>
      <c r="Q91" s="168" t="str">
        <f>IF(T91&gt;('Калькулятор'!$B$5+2),"",IF(T91='Калькулятор'!$B$5+2,0,IF(T91&lt;='Калькулятор'!$B$5,0,0)))</f>
        <v/>
      </c>
      <c r="R91" s="171" t="str">
        <f>IF(T91&gt;('Калькулятор'!$B$5+2),"",IF(T91='Калькулятор'!$B$5+2,XIRR($D$7:D90,$B$7:B90,50),"Х"))</f>
        <v/>
      </c>
      <c r="S91" s="172" t="str">
        <f>IF(T91&gt;('Калькулятор'!$B$5+2),"",IF(T91='Калькулятор'!$B$5+2,F91+E91+J91,"Х"))</f>
        <v/>
      </c>
      <c r="T91" s="162">
        <v>85</v>
      </c>
      <c r="U91" s="163" t="str">
        <f ca="1">'Калькулятор'!E88</f>
        <v>погашено</v>
      </c>
    </row>
    <row r="92" ht="15.6">
      <c r="A92" s="164" t="str">
        <f ca="1">IF(T92&gt;('Калькулятор'!$B$5+2),"",IF(T92='Калькулятор'!$B$5+2,"Усього",'Калькулятор'!C89))</f>
        <v/>
      </c>
      <c r="B92" s="165" t="str">
        <f ca="1">IF(T92&gt;('Калькулятор'!$B$5+2),"",IF(T92='Калькулятор'!$B$5+2,"Х",'Калькулятор'!D89))</f>
        <v/>
      </c>
      <c r="C92" s="166" t="str">
        <f ca="1">IF(T92&gt;('Калькулятор'!$B$5+2),"",IF(T92='Калькулятор'!$B$5+2,SUM($C$8:C91),IFERROR(B92-B91,"")))</f>
        <v/>
      </c>
      <c r="D92" s="167" t="str">
        <f ca="1">IF(T92&gt;('Калькулятор'!$B$5+2),"",IF(T92='Калькулятор'!$B$5+2,SUM(D91),'Калькулятор'!I89))</f>
        <v/>
      </c>
      <c r="E92" s="167" t="str">
        <f ca="1">IF(T92&gt;('Калькулятор'!$B$5+2),"",IF(T92='Калькулятор'!$B$5+2,SUM(E91),'Калькулятор'!G89))</f>
        <v/>
      </c>
      <c r="F92" s="167" t="str">
        <f ca="1">IF(T92&gt;('Калькулятор'!$B$5+2),"",IF(T92='Калькулятор'!$B$5+2,SUM($F$7:F91),'Калькулятор'!H89))</f>
        <v/>
      </c>
      <c r="G92" s="168" t="str">
        <f>IF(T92&gt;('Калькулятор'!$B$5+2),"",IF(T92='Калькулятор'!$B$5+2,0,IF(T92&lt;='Калькулятор'!$B$5,0,0)))</f>
        <v/>
      </c>
      <c r="H92" s="168" t="str">
        <f>IF(T92&gt;('Калькулятор'!$B$5+2),"",IF(T92='Калькулятор'!$B$5+2,0,IF(T92&lt;='Калькулятор'!$B$5,0,0)))</f>
        <v/>
      </c>
      <c r="I92" s="169" t="str">
        <f>IF(T92&gt;('Калькулятор'!$B$5+2),"",IF(T92='Калькулятор'!$B$5+2,0,IF(T92&lt;='Калькулятор'!$B$5,0,0)))</f>
        <v/>
      </c>
      <c r="J92" s="167" t="str">
        <f>IF(T92&gt;('Калькулятор'!$B$5+2),"",IF(T92='Калькулятор'!$B$5+2,SUM($J$7:J91),IF(T92&lt;='Калькулятор'!$B$5,0,0)))</f>
        <v/>
      </c>
      <c r="K92" s="170" t="str">
        <f>IF(T92&gt;('Калькулятор'!$B$5+2),"",IF(T92='Калькулятор'!$B$5+2,0,IF(T92&lt;='Калькулятор'!$B$5,0,0)))</f>
        <v/>
      </c>
      <c r="L92" s="168" t="str">
        <f>IF(T92&gt;('Калькулятор'!$B$5+2),"",IF(T92='Калькулятор'!$B$5+2,0,IF(T92&lt;='Калькулятор'!$B$5,0,0)))</f>
        <v/>
      </c>
      <c r="M92" s="168" t="str">
        <f>IF(T92&gt;('Калькулятор'!$B$5+2),"",IF(T92='Калькулятор'!$B$5+2,0,IF(T92&lt;='Калькулятор'!$B$5,0,0)))</f>
        <v/>
      </c>
      <c r="N92" s="168" t="str">
        <f>IF(T92&gt;('Калькулятор'!$B$5+2),"",IF(T92='Калькулятор'!$B$5+2,0,IF(T92&lt;='Калькулятор'!$B$5,0,0)))</f>
        <v/>
      </c>
      <c r="O92" s="168" t="str">
        <f>IF(T92&gt;('Калькулятор'!$B$5+2),"",IF(T92='Калькулятор'!$B$5+2,0,IF(T92&lt;='Калькулятор'!$B$5,0,0)))</f>
        <v/>
      </c>
      <c r="P92" s="168" t="str">
        <f>IF(T92&gt;('Калькулятор'!$B$5+2),"",IF(T92='Калькулятор'!$B$5+2,0,IF(T92&lt;='Калькулятор'!$B$5,0,0)))</f>
        <v/>
      </c>
      <c r="Q92" s="168" t="str">
        <f>IF(T92&gt;('Калькулятор'!$B$5+2),"",IF(T92='Калькулятор'!$B$5+2,0,IF(T92&lt;='Калькулятор'!$B$5,0,0)))</f>
        <v/>
      </c>
      <c r="R92" s="171" t="str">
        <f>IF(T92&gt;('Калькулятор'!$B$5+2),"",IF(T92='Калькулятор'!$B$5+2,XIRR($D$7:D91,$B$7:B91,50),"Х"))</f>
        <v/>
      </c>
      <c r="S92" s="172" t="str">
        <f>IF(T92&gt;('Калькулятор'!$B$5+2),"",IF(T92='Калькулятор'!$B$5+2,F92+E92+J92,"Х"))</f>
        <v/>
      </c>
      <c r="T92" s="162">
        <v>86</v>
      </c>
      <c r="U92" s="163" t="str">
        <f ca="1">'Калькулятор'!E89</f>
        <v>погашено</v>
      </c>
    </row>
    <row r="93" ht="15.6">
      <c r="A93" s="164" t="str">
        <f ca="1">IF(T93&gt;('Калькулятор'!$B$5+2),"",IF(T93='Калькулятор'!$B$5+2,"Усього",'Калькулятор'!C90))</f>
        <v/>
      </c>
      <c r="B93" s="165" t="str">
        <f ca="1">IF(T93&gt;('Калькулятор'!$B$5+2),"",IF(T93='Калькулятор'!$B$5+2,"Х",'Калькулятор'!D90))</f>
        <v/>
      </c>
      <c r="C93" s="166" t="str">
        <f ca="1">IF(T93&gt;('Калькулятор'!$B$5+2),"",IF(T93='Калькулятор'!$B$5+2,SUM($C$8:C92),IFERROR(B93-B92,"")))</f>
        <v/>
      </c>
      <c r="D93" s="167" t="str">
        <f ca="1">IF(T93&gt;('Калькулятор'!$B$5+2),"",IF(T93='Калькулятор'!$B$5+2,SUM(D92),'Калькулятор'!I90))</f>
        <v/>
      </c>
      <c r="E93" s="167" t="str">
        <f ca="1">IF(T93&gt;('Калькулятор'!$B$5+2),"",IF(T93='Калькулятор'!$B$5+2,SUM(E92),'Калькулятор'!G90))</f>
        <v/>
      </c>
      <c r="F93" s="167" t="str">
        <f ca="1">IF(T93&gt;('Калькулятор'!$B$5+2),"",IF(T93='Калькулятор'!$B$5+2,SUM($F$7:F92),'Калькулятор'!H90))</f>
        <v/>
      </c>
      <c r="G93" s="168" t="str">
        <f>IF(T93&gt;('Калькулятор'!$B$5+2),"",IF(T93='Калькулятор'!$B$5+2,0,IF(T93&lt;='Калькулятор'!$B$5,0,0)))</f>
        <v/>
      </c>
      <c r="H93" s="168" t="str">
        <f>IF(T93&gt;('Калькулятор'!$B$5+2),"",IF(T93='Калькулятор'!$B$5+2,0,IF(T93&lt;='Калькулятор'!$B$5,0,0)))</f>
        <v/>
      </c>
      <c r="I93" s="169" t="str">
        <f>IF(T93&gt;('Калькулятор'!$B$5+2),"",IF(T93='Калькулятор'!$B$5+2,0,IF(T93&lt;='Калькулятор'!$B$5,0,0)))</f>
        <v/>
      </c>
      <c r="J93" s="167" t="str">
        <f>IF(T93&gt;('Калькулятор'!$B$5+2),"",IF(T93='Калькулятор'!$B$5+2,SUM($J$7:J92),IF(T93&lt;='Калькулятор'!$B$5,0,0)))</f>
        <v/>
      </c>
      <c r="K93" s="170" t="str">
        <f>IF(T93&gt;('Калькулятор'!$B$5+2),"",IF(T93='Калькулятор'!$B$5+2,0,IF(T93&lt;='Калькулятор'!$B$5,0,0)))</f>
        <v/>
      </c>
      <c r="L93" s="168" t="str">
        <f>IF(T93&gt;('Калькулятор'!$B$5+2),"",IF(T93='Калькулятор'!$B$5+2,0,IF(T93&lt;='Калькулятор'!$B$5,0,0)))</f>
        <v/>
      </c>
      <c r="M93" s="168" t="str">
        <f>IF(T93&gt;('Калькулятор'!$B$5+2),"",IF(T93='Калькулятор'!$B$5+2,0,IF(T93&lt;='Калькулятор'!$B$5,0,0)))</f>
        <v/>
      </c>
      <c r="N93" s="168" t="str">
        <f>IF(T93&gt;('Калькулятор'!$B$5+2),"",IF(T93='Калькулятор'!$B$5+2,0,IF(T93&lt;='Калькулятор'!$B$5,0,0)))</f>
        <v/>
      </c>
      <c r="O93" s="168" t="str">
        <f>IF(T93&gt;('Калькулятор'!$B$5+2),"",IF(T93='Калькулятор'!$B$5+2,0,IF(T93&lt;='Калькулятор'!$B$5,0,0)))</f>
        <v/>
      </c>
      <c r="P93" s="168" t="str">
        <f>IF(T93&gt;('Калькулятор'!$B$5+2),"",IF(T93='Калькулятор'!$B$5+2,0,IF(T93&lt;='Калькулятор'!$B$5,0,0)))</f>
        <v/>
      </c>
      <c r="Q93" s="168" t="str">
        <f>IF(T93&gt;('Калькулятор'!$B$5+2),"",IF(T93='Калькулятор'!$B$5+2,0,IF(T93&lt;='Калькулятор'!$B$5,0,0)))</f>
        <v/>
      </c>
      <c r="R93" s="171" t="str">
        <f>IF(T93&gt;('Калькулятор'!$B$5+2),"",IF(T93='Калькулятор'!$B$5+2,XIRR($D$7:D92,$B$7:B92,50),"Х"))</f>
        <v/>
      </c>
      <c r="S93" s="172" t="str">
        <f>IF(T93&gt;('Калькулятор'!$B$5+2),"",IF(T93='Калькулятор'!$B$5+2,F93+E93+J93,"Х"))</f>
        <v/>
      </c>
      <c r="T93" s="162">
        <v>87</v>
      </c>
      <c r="U93" s="163" t="str">
        <f ca="1">'Калькулятор'!E90</f>
        <v>погашено</v>
      </c>
    </row>
    <row r="94" ht="15.6">
      <c r="A94" s="164" t="str">
        <f ca="1">IF(T94&gt;('Калькулятор'!$B$5+2),"",IF(T94='Калькулятор'!$B$5+2,"Усього",'Калькулятор'!C91))</f>
        <v/>
      </c>
      <c r="B94" s="165" t="str">
        <f ca="1">IF(T94&gt;('Калькулятор'!$B$5+2),"",IF(T94='Калькулятор'!$B$5+2,"Х",'Калькулятор'!D91))</f>
        <v/>
      </c>
      <c r="C94" s="166" t="str">
        <f ca="1">IF(T94&gt;('Калькулятор'!$B$5+2),"",IF(T94='Калькулятор'!$B$5+2,SUM($C$8:C93),IFERROR(B94-B93,"")))</f>
        <v/>
      </c>
      <c r="D94" s="167" t="str">
        <f ca="1">IF(T94&gt;('Калькулятор'!$B$5+2),"",IF(T94='Калькулятор'!$B$5+2,SUM(D93),'Калькулятор'!I91))</f>
        <v/>
      </c>
      <c r="E94" s="167" t="str">
        <f ca="1">IF(T94&gt;('Калькулятор'!$B$5+2),"",IF(T94='Калькулятор'!$B$5+2,SUM(E93),'Калькулятор'!G91))</f>
        <v/>
      </c>
      <c r="F94" s="167" t="str">
        <f ca="1">IF(T94&gt;('Калькулятор'!$B$5+2),"",IF(T94='Калькулятор'!$B$5+2,SUM($F$7:F93),'Калькулятор'!H91))</f>
        <v/>
      </c>
      <c r="G94" s="168" t="str">
        <f>IF(T94&gt;('Калькулятор'!$B$5+2),"",IF(T94='Калькулятор'!$B$5+2,0,IF(T94&lt;='Калькулятор'!$B$5,0,0)))</f>
        <v/>
      </c>
      <c r="H94" s="168" t="str">
        <f>IF(T94&gt;('Калькулятор'!$B$5+2),"",IF(T94='Калькулятор'!$B$5+2,0,IF(T94&lt;='Калькулятор'!$B$5,0,0)))</f>
        <v/>
      </c>
      <c r="I94" s="169" t="str">
        <f>IF(T94&gt;('Калькулятор'!$B$5+2),"",IF(T94='Калькулятор'!$B$5+2,0,IF(T94&lt;='Калькулятор'!$B$5,0,0)))</f>
        <v/>
      </c>
      <c r="J94" s="167" t="str">
        <f>IF(T94&gt;('Калькулятор'!$B$5+2),"",IF(T94='Калькулятор'!$B$5+2,SUM($J$7:J93),IF(T94&lt;='Калькулятор'!$B$5,0,0)))</f>
        <v/>
      </c>
      <c r="K94" s="170" t="str">
        <f>IF(T94&gt;('Калькулятор'!$B$5+2),"",IF(T94='Калькулятор'!$B$5+2,0,IF(T94&lt;='Калькулятор'!$B$5,0,0)))</f>
        <v/>
      </c>
      <c r="L94" s="168" t="str">
        <f>IF(T94&gt;('Калькулятор'!$B$5+2),"",IF(T94='Калькулятор'!$B$5+2,0,IF(T94&lt;='Калькулятор'!$B$5,0,0)))</f>
        <v/>
      </c>
      <c r="M94" s="168" t="str">
        <f>IF(T94&gt;('Калькулятор'!$B$5+2),"",IF(T94='Калькулятор'!$B$5+2,0,IF(T94&lt;='Калькулятор'!$B$5,0,0)))</f>
        <v/>
      </c>
      <c r="N94" s="168" t="str">
        <f>IF(T94&gt;('Калькулятор'!$B$5+2),"",IF(T94='Калькулятор'!$B$5+2,0,IF(T94&lt;='Калькулятор'!$B$5,0,0)))</f>
        <v/>
      </c>
      <c r="O94" s="168" t="str">
        <f>IF(T94&gt;('Калькулятор'!$B$5+2),"",IF(T94='Калькулятор'!$B$5+2,0,IF(T94&lt;='Калькулятор'!$B$5,0,0)))</f>
        <v/>
      </c>
      <c r="P94" s="168" t="str">
        <f>IF(T94&gt;('Калькулятор'!$B$5+2),"",IF(T94='Калькулятор'!$B$5+2,0,IF(T94&lt;='Калькулятор'!$B$5,0,0)))</f>
        <v/>
      </c>
      <c r="Q94" s="168" t="str">
        <f>IF(T94&gt;('Калькулятор'!$B$5+2),"",IF(T94='Калькулятор'!$B$5+2,0,IF(T94&lt;='Калькулятор'!$B$5,0,0)))</f>
        <v/>
      </c>
      <c r="R94" s="171" t="str">
        <f>IF(T94&gt;('Калькулятор'!$B$5+2),"",IF(T94='Калькулятор'!$B$5+2,XIRR($D$7:D93,$B$7:B93,50),"Х"))</f>
        <v/>
      </c>
      <c r="S94" s="172" t="str">
        <f>IF(T94&gt;('Калькулятор'!$B$5+2),"",IF(T94='Калькулятор'!$B$5+2,F94+E94+J94,"Х"))</f>
        <v/>
      </c>
      <c r="T94" s="162">
        <v>88</v>
      </c>
      <c r="U94" s="163" t="str">
        <f ca="1">'Калькулятор'!E91</f>
        <v>погашено</v>
      </c>
    </row>
    <row r="95" ht="15.6">
      <c r="A95" s="164" t="str">
        <f ca="1">IF(T95&gt;('Калькулятор'!$B$5+2),"",IF(T95='Калькулятор'!$B$5+2,"Усього",'Калькулятор'!C92))</f>
        <v/>
      </c>
      <c r="B95" s="165" t="str">
        <f ca="1">IF(T95&gt;('Калькулятор'!$B$5+2),"",IF(T95='Калькулятор'!$B$5+2,"Х",'Калькулятор'!D92))</f>
        <v/>
      </c>
      <c r="C95" s="166" t="str">
        <f ca="1">IF(T95&gt;('Калькулятор'!$B$5+2),"",IF(T95='Калькулятор'!$B$5+2,SUM($C$8:C94),IFERROR(B95-B94,"")))</f>
        <v/>
      </c>
      <c r="D95" s="167" t="str">
        <f ca="1">IF(T95&gt;('Калькулятор'!$B$5+2),"",IF(T95='Калькулятор'!$B$5+2,SUM(D94),'Калькулятор'!I92))</f>
        <v/>
      </c>
      <c r="E95" s="167" t="str">
        <f ca="1">IF(T95&gt;('Калькулятор'!$B$5+2),"",IF(T95='Калькулятор'!$B$5+2,SUM(E94),'Калькулятор'!G92))</f>
        <v/>
      </c>
      <c r="F95" s="167" t="str">
        <f ca="1">IF(T95&gt;('Калькулятор'!$B$5+2),"",IF(T95='Калькулятор'!$B$5+2,SUM($F$7:F94),'Калькулятор'!H92))</f>
        <v/>
      </c>
      <c r="G95" s="168" t="str">
        <f>IF(T95&gt;('Калькулятор'!$B$5+2),"",IF(T95='Калькулятор'!$B$5+2,0,IF(T95&lt;='Калькулятор'!$B$5,0,0)))</f>
        <v/>
      </c>
      <c r="H95" s="168" t="str">
        <f>IF(T95&gt;('Калькулятор'!$B$5+2),"",IF(T95='Калькулятор'!$B$5+2,0,IF(T95&lt;='Калькулятор'!$B$5,0,0)))</f>
        <v/>
      </c>
      <c r="I95" s="169" t="str">
        <f>IF(T95&gt;('Калькулятор'!$B$5+2),"",IF(T95='Калькулятор'!$B$5+2,0,IF(T95&lt;='Калькулятор'!$B$5,0,0)))</f>
        <v/>
      </c>
      <c r="J95" s="167" t="str">
        <f>IF(T95&gt;('Калькулятор'!$B$5+2),"",IF(T95='Калькулятор'!$B$5+2,SUM($J$7:J94),IF(T95&lt;='Калькулятор'!$B$5,0,0)))</f>
        <v/>
      </c>
      <c r="K95" s="170" t="str">
        <f>IF(T95&gt;('Калькулятор'!$B$5+2),"",IF(T95='Калькулятор'!$B$5+2,0,IF(T95&lt;='Калькулятор'!$B$5,0,0)))</f>
        <v/>
      </c>
      <c r="L95" s="168" t="str">
        <f>IF(T95&gt;('Калькулятор'!$B$5+2),"",IF(T95='Калькулятор'!$B$5+2,0,IF(T95&lt;='Калькулятор'!$B$5,0,0)))</f>
        <v/>
      </c>
      <c r="M95" s="168" t="str">
        <f>IF(T95&gt;('Калькулятор'!$B$5+2),"",IF(T95='Калькулятор'!$B$5+2,0,IF(T95&lt;='Калькулятор'!$B$5,0,0)))</f>
        <v/>
      </c>
      <c r="N95" s="168" t="str">
        <f>IF(T95&gt;('Калькулятор'!$B$5+2),"",IF(T95='Калькулятор'!$B$5+2,0,IF(T95&lt;='Калькулятор'!$B$5,0,0)))</f>
        <v/>
      </c>
      <c r="O95" s="168" t="str">
        <f>IF(T95&gt;('Калькулятор'!$B$5+2),"",IF(T95='Калькулятор'!$B$5+2,0,IF(T95&lt;='Калькулятор'!$B$5,0,0)))</f>
        <v/>
      </c>
      <c r="P95" s="168" t="str">
        <f>IF(T95&gt;('Калькулятор'!$B$5+2),"",IF(T95='Калькулятор'!$B$5+2,0,IF(T95&lt;='Калькулятор'!$B$5,0,0)))</f>
        <v/>
      </c>
      <c r="Q95" s="168" t="str">
        <f>IF(T95&gt;('Калькулятор'!$B$5+2),"",IF(T95='Калькулятор'!$B$5+2,0,IF(T95&lt;='Калькулятор'!$B$5,0,0)))</f>
        <v/>
      </c>
      <c r="R95" s="171" t="str">
        <f>IF(T95&gt;('Калькулятор'!$B$5+2),"",IF(T95='Калькулятор'!$B$5+2,XIRR($D$7:D94,$B$7:B94,50),"Х"))</f>
        <v/>
      </c>
      <c r="S95" s="172" t="str">
        <f>IF(T95&gt;('Калькулятор'!$B$5+2),"",IF(T95='Калькулятор'!$B$5+2,F95+E95+J95,"Х"))</f>
        <v/>
      </c>
      <c r="T95" s="162">
        <v>89</v>
      </c>
      <c r="U95" s="163" t="str">
        <f ca="1">'Калькулятор'!E92</f>
        <v>погашено</v>
      </c>
    </row>
    <row r="96" ht="15.6">
      <c r="A96" s="164" t="str">
        <f ca="1">IF(T96&gt;('Калькулятор'!$B$5+2),"",IF(T96='Калькулятор'!$B$5+2,"Усього",'Калькулятор'!C93))</f>
        <v/>
      </c>
      <c r="B96" s="165" t="str">
        <f ca="1">IF(T96&gt;('Калькулятор'!$B$5+2),"",IF(T96='Калькулятор'!$B$5+2,"Х",'Калькулятор'!D93))</f>
        <v/>
      </c>
      <c r="C96" s="166" t="str">
        <f ca="1">IF(T96&gt;('Калькулятор'!$B$5+2),"",IF(T96='Калькулятор'!$B$5+2,SUM($C$8:C95),IFERROR(B96-B95,"")))</f>
        <v/>
      </c>
      <c r="D96" s="167" t="str">
        <f ca="1">IF(T96&gt;('Калькулятор'!$B$5+2),"",IF(T96='Калькулятор'!$B$5+2,SUM(D95),'Калькулятор'!I93))</f>
        <v/>
      </c>
      <c r="E96" s="167" t="str">
        <f ca="1">IF(T96&gt;('Калькулятор'!$B$5+2),"",IF(T96='Калькулятор'!$B$5+2,SUM(E95),'Калькулятор'!G93))</f>
        <v/>
      </c>
      <c r="F96" s="167" t="str">
        <f ca="1">IF(T96&gt;('Калькулятор'!$B$5+2),"",IF(T96='Калькулятор'!$B$5+2,SUM($F$7:F95),'Калькулятор'!H93))</f>
        <v/>
      </c>
      <c r="G96" s="168" t="str">
        <f>IF(T96&gt;('Калькулятор'!$B$5+2),"",IF(T96='Калькулятор'!$B$5+2,0,IF(T96&lt;='Калькулятор'!$B$5,0,0)))</f>
        <v/>
      </c>
      <c r="H96" s="168" t="str">
        <f>IF(T96&gt;('Калькулятор'!$B$5+2),"",IF(T96='Калькулятор'!$B$5+2,0,IF(T96&lt;='Калькулятор'!$B$5,0,0)))</f>
        <v/>
      </c>
      <c r="I96" s="169" t="str">
        <f>IF(T96&gt;('Калькулятор'!$B$5+2),"",IF(T96='Калькулятор'!$B$5+2,0,IF(T96&lt;='Калькулятор'!$B$5,0,0)))</f>
        <v/>
      </c>
      <c r="J96" s="167" t="str">
        <f>IF(T96&gt;('Калькулятор'!$B$5+2),"",IF(T96='Калькулятор'!$B$5+2,SUM($J$7:J95),IF(T96&lt;='Калькулятор'!$B$5,0,0)))</f>
        <v/>
      </c>
      <c r="K96" s="170" t="str">
        <f>IF(T96&gt;('Калькулятор'!$B$5+2),"",IF(T96='Калькулятор'!$B$5+2,0,IF(T96&lt;='Калькулятор'!$B$5,0,0)))</f>
        <v/>
      </c>
      <c r="L96" s="168" t="str">
        <f>IF(T96&gt;('Калькулятор'!$B$5+2),"",IF(T96='Калькулятор'!$B$5+2,0,IF(T96&lt;='Калькулятор'!$B$5,0,0)))</f>
        <v/>
      </c>
      <c r="M96" s="168" t="str">
        <f>IF(T96&gt;('Калькулятор'!$B$5+2),"",IF(T96='Калькулятор'!$B$5+2,0,IF(T96&lt;='Калькулятор'!$B$5,0,0)))</f>
        <v/>
      </c>
      <c r="N96" s="168" t="str">
        <f>IF(T96&gt;('Калькулятор'!$B$5+2),"",IF(T96='Калькулятор'!$B$5+2,0,IF(T96&lt;='Калькулятор'!$B$5,0,0)))</f>
        <v/>
      </c>
      <c r="O96" s="168" t="str">
        <f>IF(T96&gt;('Калькулятор'!$B$5+2),"",IF(T96='Калькулятор'!$B$5+2,0,IF(T96&lt;='Калькулятор'!$B$5,0,0)))</f>
        <v/>
      </c>
      <c r="P96" s="168" t="str">
        <f>IF(T96&gt;('Калькулятор'!$B$5+2),"",IF(T96='Калькулятор'!$B$5+2,0,IF(T96&lt;='Калькулятор'!$B$5,0,0)))</f>
        <v/>
      </c>
      <c r="Q96" s="168" t="str">
        <f>IF(T96&gt;('Калькулятор'!$B$5+2),"",IF(T96='Калькулятор'!$B$5+2,0,IF(T96&lt;='Калькулятор'!$B$5,0,0)))</f>
        <v/>
      </c>
      <c r="R96" s="171" t="str">
        <f>IF(T96&gt;('Калькулятор'!$B$5+2),"",IF(T96='Калькулятор'!$B$5+2,XIRR($D$7:D95,$B$7:B95,50),"Х"))</f>
        <v/>
      </c>
      <c r="S96" s="172" t="str">
        <f>IF(T96&gt;('Калькулятор'!$B$5+2),"",IF(T96='Калькулятор'!$B$5+2,F96+E96+J96,"Х"))</f>
        <v/>
      </c>
      <c r="T96" s="162">
        <v>90</v>
      </c>
      <c r="U96" s="163" t="str">
        <f ca="1">'Калькулятор'!E93</f>
        <v>погашено</v>
      </c>
    </row>
    <row r="97" ht="15.6">
      <c r="A97" s="164" t="str">
        <f ca="1">IF(T97&gt;('Калькулятор'!$B$5+2),"",IF(T97='Калькулятор'!$B$5+2,"Усього",'Калькулятор'!C94))</f>
        <v/>
      </c>
      <c r="B97" s="165" t="str">
        <f ca="1">IF(T97&gt;('Калькулятор'!$B$5+2),"",IF(T97='Калькулятор'!$B$5+2,"Х",'Калькулятор'!D94))</f>
        <v/>
      </c>
      <c r="C97" s="166" t="str">
        <f ca="1">IF(T97&gt;('Калькулятор'!$B$5+2),"",IF(T97='Калькулятор'!$B$5+2,SUM($C$8:C96),IFERROR(B97-B96,"")))</f>
        <v/>
      </c>
      <c r="D97" s="167" t="str">
        <f ca="1">IF(T97&gt;('Калькулятор'!$B$5+2),"",IF(T97='Калькулятор'!$B$5+2,SUM(D96),'Калькулятор'!I94))</f>
        <v/>
      </c>
      <c r="E97" s="167" t="str">
        <f ca="1">IF(T97&gt;('Калькулятор'!$B$5+2),"",IF(T97='Калькулятор'!$B$5+2,SUM(E96),'Калькулятор'!G94))</f>
        <v/>
      </c>
      <c r="F97" s="167" t="str">
        <f ca="1">IF(T97&gt;('Калькулятор'!$B$5+2),"",IF(T97='Калькулятор'!$B$5+2,SUM($F$7:F96),'Калькулятор'!H94))</f>
        <v/>
      </c>
      <c r="G97" s="168" t="str">
        <f>IF(T97&gt;('Калькулятор'!$B$5+2),"",IF(T97='Калькулятор'!$B$5+2,0,IF(T97&lt;='Калькулятор'!$B$5,0,0)))</f>
        <v/>
      </c>
      <c r="H97" s="168" t="str">
        <f>IF(T97&gt;('Калькулятор'!$B$5+2),"",IF(T97='Калькулятор'!$B$5+2,0,IF(T97&lt;='Калькулятор'!$B$5,0,0)))</f>
        <v/>
      </c>
      <c r="I97" s="169" t="str">
        <f>IF(T97&gt;('Калькулятор'!$B$5+2),"",IF(T97='Калькулятор'!$B$5+2,0,IF(T97&lt;='Калькулятор'!$B$5,0,0)))</f>
        <v/>
      </c>
      <c r="J97" s="167" t="str">
        <f>IF(T97&gt;('Калькулятор'!$B$5+2),"",IF(T97='Калькулятор'!$B$5+2,SUM($J$7:J96),IF(T97&lt;='Калькулятор'!$B$5,0,0)))</f>
        <v/>
      </c>
      <c r="K97" s="170" t="str">
        <f>IF(T97&gt;('Калькулятор'!$B$5+2),"",IF(T97='Калькулятор'!$B$5+2,0,IF(T97&lt;='Калькулятор'!$B$5,0,0)))</f>
        <v/>
      </c>
      <c r="L97" s="168" t="str">
        <f>IF(T97&gt;('Калькулятор'!$B$5+2),"",IF(T97='Калькулятор'!$B$5+2,0,IF(T97&lt;='Калькулятор'!$B$5,0,0)))</f>
        <v/>
      </c>
      <c r="M97" s="168" t="str">
        <f>IF(T97&gt;('Калькулятор'!$B$5+2),"",IF(T97='Калькулятор'!$B$5+2,0,IF(T97&lt;='Калькулятор'!$B$5,0,0)))</f>
        <v/>
      </c>
      <c r="N97" s="168" t="str">
        <f>IF(T97&gt;('Калькулятор'!$B$5+2),"",IF(T97='Калькулятор'!$B$5+2,0,IF(T97&lt;='Калькулятор'!$B$5,0,0)))</f>
        <v/>
      </c>
      <c r="O97" s="168" t="str">
        <f>IF(T97&gt;('Калькулятор'!$B$5+2),"",IF(T97='Калькулятор'!$B$5+2,0,IF(T97&lt;='Калькулятор'!$B$5,0,0)))</f>
        <v/>
      </c>
      <c r="P97" s="168" t="str">
        <f>IF(T97&gt;('Калькулятор'!$B$5+2),"",IF(T97='Калькулятор'!$B$5+2,0,IF(T97&lt;='Калькулятор'!$B$5,0,0)))</f>
        <v/>
      </c>
      <c r="Q97" s="168" t="str">
        <f>IF(T97&gt;('Калькулятор'!$B$5+2),"",IF(T97='Калькулятор'!$B$5+2,0,IF(T97&lt;='Калькулятор'!$B$5,0,0)))</f>
        <v/>
      </c>
      <c r="R97" s="171" t="str">
        <f>IF(T97&gt;('Калькулятор'!$B$5+2),"",IF(T97='Калькулятор'!$B$5+2,XIRR($D$7:D96,$B$7:B96,50),"Х"))</f>
        <v/>
      </c>
      <c r="S97" s="172" t="str">
        <f>IF(T97&gt;('Калькулятор'!$B$5+2),"",IF(T97='Калькулятор'!$B$5+2,F97+E97+J97,"Х"))</f>
        <v/>
      </c>
      <c r="T97" s="162">
        <v>91</v>
      </c>
      <c r="U97" s="163" t="str">
        <f ca="1">'Калькулятор'!E94</f>
        <v>погашено</v>
      </c>
    </row>
    <row r="98" ht="15.6">
      <c r="A98" s="164" t="str">
        <f ca="1">IF(T98&gt;('Калькулятор'!$B$5+2),"",IF(T98='Калькулятор'!$B$5+2,"Усього",'Калькулятор'!C95))</f>
        <v/>
      </c>
      <c r="B98" s="165" t="str">
        <f ca="1">IF(T98&gt;('Калькулятор'!$B$5+2),"",IF(T98='Калькулятор'!$B$5+2,"Х",'Калькулятор'!D95))</f>
        <v/>
      </c>
      <c r="C98" s="166" t="str">
        <f ca="1">IF(T98&gt;('Калькулятор'!$B$5+2),"",IF(T98='Калькулятор'!$B$5+2,SUM($C$8:C97),IFERROR(B98-B97,"")))</f>
        <v/>
      </c>
      <c r="D98" s="167" t="str">
        <f ca="1">IF(T98&gt;('Калькулятор'!$B$5+2),"",IF(T98='Калькулятор'!$B$5+2,SUM(D97),'Калькулятор'!I95))</f>
        <v/>
      </c>
      <c r="E98" s="167" t="str">
        <f ca="1">IF(T98&gt;('Калькулятор'!$B$5+2),"",IF(T98='Калькулятор'!$B$5+2,SUM(E97),'Калькулятор'!G95))</f>
        <v/>
      </c>
      <c r="F98" s="167" t="str">
        <f ca="1">IF(T98&gt;('Калькулятор'!$B$5+2),"",IF(T98='Калькулятор'!$B$5+2,SUM($F$7:F97),'Калькулятор'!H95))</f>
        <v/>
      </c>
      <c r="G98" s="168" t="str">
        <f>IF(T98&gt;('Калькулятор'!$B$5+2),"",IF(T98='Калькулятор'!$B$5+2,0,IF(T98&lt;='Калькулятор'!$B$5,0,0)))</f>
        <v/>
      </c>
      <c r="H98" s="168" t="str">
        <f>IF(T98&gt;('Калькулятор'!$B$5+2),"",IF(T98='Калькулятор'!$B$5+2,0,IF(T98&lt;='Калькулятор'!$B$5,0,0)))</f>
        <v/>
      </c>
      <c r="I98" s="169" t="str">
        <f>IF(T98&gt;('Калькулятор'!$B$5+2),"",IF(T98='Калькулятор'!$B$5+2,0,IF(T98&lt;='Калькулятор'!$B$5,0,0)))</f>
        <v/>
      </c>
      <c r="J98" s="167" t="str">
        <f>IF(T98&gt;('Калькулятор'!$B$5+2),"",IF(T98='Калькулятор'!$B$5+2,SUM($J$7:J97),IF(T98&lt;='Калькулятор'!$B$5,0,0)))</f>
        <v/>
      </c>
      <c r="K98" s="170" t="str">
        <f>IF(T98&gt;('Калькулятор'!$B$5+2),"",IF(T98='Калькулятор'!$B$5+2,0,IF(T98&lt;='Калькулятор'!$B$5,0,0)))</f>
        <v/>
      </c>
      <c r="L98" s="168" t="str">
        <f>IF(T98&gt;('Калькулятор'!$B$5+2),"",IF(T98='Калькулятор'!$B$5+2,0,IF(T98&lt;='Калькулятор'!$B$5,0,0)))</f>
        <v/>
      </c>
      <c r="M98" s="168" t="str">
        <f>IF(T98&gt;('Калькулятор'!$B$5+2),"",IF(T98='Калькулятор'!$B$5+2,0,IF(T98&lt;='Калькулятор'!$B$5,0,0)))</f>
        <v/>
      </c>
      <c r="N98" s="168" t="str">
        <f>IF(T98&gt;('Калькулятор'!$B$5+2),"",IF(T98='Калькулятор'!$B$5+2,0,IF(T98&lt;='Калькулятор'!$B$5,0,0)))</f>
        <v/>
      </c>
      <c r="O98" s="168" t="str">
        <f>IF(T98&gt;('Калькулятор'!$B$5+2),"",IF(T98='Калькулятор'!$B$5+2,0,IF(T98&lt;='Калькулятор'!$B$5,0,0)))</f>
        <v/>
      </c>
      <c r="P98" s="168" t="str">
        <f>IF(T98&gt;('Калькулятор'!$B$5+2),"",IF(T98='Калькулятор'!$B$5+2,0,IF(T98&lt;='Калькулятор'!$B$5,0,0)))</f>
        <v/>
      </c>
      <c r="Q98" s="168" t="str">
        <f>IF(T98&gt;('Калькулятор'!$B$5+2),"",IF(T98='Калькулятор'!$B$5+2,0,IF(T98&lt;='Калькулятор'!$B$5,0,0)))</f>
        <v/>
      </c>
      <c r="R98" s="171" t="str">
        <f>IF(T98&gt;('Калькулятор'!$B$5+2),"",IF(T98='Калькулятор'!$B$5+2,XIRR($D$7:D97,$B$7:B97,50),"Х"))</f>
        <v/>
      </c>
      <c r="S98" s="172" t="str">
        <f>IF(T98&gt;('Калькулятор'!$B$5+2),"",IF(T98='Калькулятор'!$B$5+2,F98+E98+J98,"Х"))</f>
        <v/>
      </c>
      <c r="T98" s="162">
        <v>92</v>
      </c>
      <c r="U98" s="163" t="str">
        <f ca="1">'Калькулятор'!E95</f>
        <v>погашено</v>
      </c>
    </row>
    <row r="99" ht="15.6">
      <c r="A99" s="164" t="str">
        <f ca="1">IF(T99&gt;('Калькулятор'!$B$5+2),"",IF(T99='Калькулятор'!$B$5+2,"Усього",'Калькулятор'!C96))</f>
        <v/>
      </c>
      <c r="B99" s="165" t="str">
        <f ca="1">IF(T99&gt;('Калькулятор'!$B$5+2),"",IF(T99='Калькулятор'!$B$5+2,"Х",'Калькулятор'!D96))</f>
        <v/>
      </c>
      <c r="C99" s="166" t="str">
        <f ca="1">IF(T99&gt;('Калькулятор'!$B$5+2),"",IF(T99='Калькулятор'!$B$5+2,SUM($C$8:C98),IFERROR(B99-B98,"")))</f>
        <v/>
      </c>
      <c r="D99" s="167" t="str">
        <f ca="1">IF(T99&gt;('Калькулятор'!$B$5+2),"",IF(T99='Калькулятор'!$B$5+2,SUM(D98),'Калькулятор'!I96))</f>
        <v/>
      </c>
      <c r="E99" s="167" t="str">
        <f ca="1">IF(T99&gt;('Калькулятор'!$B$5+2),"",IF(T99='Калькулятор'!$B$5+2,SUM(E98),'Калькулятор'!G96))</f>
        <v/>
      </c>
      <c r="F99" s="167" t="str">
        <f ca="1">IF(T99&gt;('Калькулятор'!$B$5+2),"",IF(T99='Калькулятор'!$B$5+2,SUM($F$7:F98),'Калькулятор'!H96))</f>
        <v/>
      </c>
      <c r="G99" s="168" t="str">
        <f>IF(T99&gt;('Калькулятор'!$B$5+2),"",IF(T99='Калькулятор'!$B$5+2,0,IF(T99&lt;='Калькулятор'!$B$5,0,0)))</f>
        <v/>
      </c>
      <c r="H99" s="168" t="str">
        <f>IF(T99&gt;('Калькулятор'!$B$5+2),"",IF(T99='Калькулятор'!$B$5+2,0,IF(T99&lt;='Калькулятор'!$B$5,0,0)))</f>
        <v/>
      </c>
      <c r="I99" s="169" t="str">
        <f>IF(T99&gt;('Калькулятор'!$B$5+2),"",IF(T99='Калькулятор'!$B$5+2,0,IF(T99&lt;='Калькулятор'!$B$5,0,0)))</f>
        <v/>
      </c>
      <c r="J99" s="167" t="str">
        <f>IF(T99&gt;('Калькулятор'!$B$5+2),"",IF(T99='Калькулятор'!$B$5+2,SUM($J$7:J98),IF(T99&lt;='Калькулятор'!$B$5,0,0)))</f>
        <v/>
      </c>
      <c r="K99" s="170" t="str">
        <f>IF(T99&gt;('Калькулятор'!$B$5+2),"",IF(T99='Калькулятор'!$B$5+2,0,IF(T99&lt;='Калькулятор'!$B$5,0,0)))</f>
        <v/>
      </c>
      <c r="L99" s="168" t="str">
        <f>IF(T99&gt;('Калькулятор'!$B$5+2),"",IF(T99='Калькулятор'!$B$5+2,0,IF(T99&lt;='Калькулятор'!$B$5,0,0)))</f>
        <v/>
      </c>
      <c r="M99" s="168" t="str">
        <f>IF(T99&gt;('Калькулятор'!$B$5+2),"",IF(T99='Калькулятор'!$B$5+2,0,IF(T99&lt;='Калькулятор'!$B$5,0,0)))</f>
        <v/>
      </c>
      <c r="N99" s="168" t="str">
        <f>IF(T99&gt;('Калькулятор'!$B$5+2),"",IF(T99='Калькулятор'!$B$5+2,0,IF(T99&lt;='Калькулятор'!$B$5,0,0)))</f>
        <v/>
      </c>
      <c r="O99" s="168" t="str">
        <f>IF(T99&gt;('Калькулятор'!$B$5+2),"",IF(T99='Калькулятор'!$B$5+2,0,IF(T99&lt;='Калькулятор'!$B$5,0,0)))</f>
        <v/>
      </c>
      <c r="P99" s="168" t="str">
        <f>IF(T99&gt;('Калькулятор'!$B$5+2),"",IF(T99='Калькулятор'!$B$5+2,0,IF(T99&lt;='Калькулятор'!$B$5,0,0)))</f>
        <v/>
      </c>
      <c r="Q99" s="168" t="str">
        <f>IF(T99&gt;('Калькулятор'!$B$5+2),"",IF(T99='Калькулятор'!$B$5+2,0,IF(T99&lt;='Калькулятор'!$B$5,0,0)))</f>
        <v/>
      </c>
      <c r="R99" s="171" t="str">
        <f>IF(T99&gt;('Калькулятор'!$B$5+2),"",IF(T99='Калькулятор'!$B$5+2,XIRR($D$7:D98,$B$7:B98,50),"Х"))</f>
        <v/>
      </c>
      <c r="S99" s="172" t="str">
        <f>IF(T99&gt;('Калькулятор'!$B$5+2),"",IF(T99='Калькулятор'!$B$5+2,F99+E99+J99,"Х"))</f>
        <v/>
      </c>
      <c r="T99" s="162">
        <v>93</v>
      </c>
      <c r="U99" s="163" t="str">
        <f ca="1">'Калькулятор'!E96</f>
        <v>погашено</v>
      </c>
    </row>
    <row r="100" ht="15.6">
      <c r="A100" s="164" t="str">
        <f>IF(T100&gt;(Калькулятор!$B$5+2),"",IF(T100=Калькулятор!$B$5+2,"Усього",Калькулятор!C97))</f>
        <v/>
      </c>
      <c r="B100" s="165" t="str">
        <f>IF(T100&gt;(Калькулятор!$B$5+2),"",IF(T100=Калькулятор!$B$5+2,"Х",Калькулятор!D97))</f>
        <v/>
      </c>
      <c r="C100" s="166" t="str">
        <f>IF(T100&gt;(Калькулятор!$B$5+2),"",IF(T100=Калькулятор!$B$5+2,SUM($C$8:C99),IFERROR(B100-B99,"")))</f>
        <v/>
      </c>
      <c r="D100" s="167" t="str">
        <f>IF(T100&gt;(Калькулятор!$B$5+2),"",IF(T100=Калькулятор!$B$5+2,SUM(D99),Калькулятор!I97))</f>
        <v/>
      </c>
      <c r="E100" s="167" t="str">
        <f>IF(T100&gt;(Калькулятор!$B$5+2),"",IF(T100=Калькулятор!$B$5+2,SUM(E99),Калькулятор!G97))</f>
        <v/>
      </c>
      <c r="F100" s="167" t="str">
        <f>IF(T100&gt;(Калькулятор!$B$5+2),"",IF(T100=Калькулятор!$B$5+2,SUM($F$7:F99),Калькулятор!H97))</f>
        <v/>
      </c>
      <c r="G100" s="168" t="str">
        <f>IF(T100&gt;(Калькулятор!$B$5+2),"",IF(T100=Калькулятор!$B$5+2,0,IF(T100&lt;=Калькулятор!$B$5,0,0)))</f>
        <v/>
      </c>
      <c r="H100" s="168" t="str">
        <f>IF(T100&gt;(Калькулятор!$B$5+2),"",IF(T100=Калькулятор!$B$5+2,0,IF(T100&lt;=Калькулятор!$B$5,0,0)))</f>
        <v/>
      </c>
      <c r="I100" s="169" t="str">
        <f>IF(T100&gt;(Калькулятор!$B$5+2),"",IF(T100=Калькулятор!$B$5+2,0,IF(T100&lt;=Калькулятор!$B$5,0,0)))</f>
        <v/>
      </c>
      <c r="J100" s="167" t="str">
        <f>IF(T100&gt;(Калькулятор!$B$5+2),"",IF(T100=Калькулятор!$B$5+2,SUM($J$7:J99),IF(T100&lt;=Калькулятор!$B$5,0,0)))</f>
        <v/>
      </c>
      <c r="K100" s="170" t="str">
        <f>IF(T100&gt;(Калькулятор!$B$5+2),"",IF(T100=Калькулятор!$B$5+2,0,IF(T100&lt;=Калькулятор!$B$5,0,0)))</f>
        <v/>
      </c>
      <c r="L100" s="168" t="str">
        <f>IF(T100&gt;(Калькулятор!$B$5+2),"",IF(T100=Калькулятор!$B$5+2,0,IF(T100&lt;=Калькулятор!$B$5,0,0)))</f>
        <v/>
      </c>
      <c r="M100" s="168" t="str">
        <f>IF(T100&gt;(Калькулятор!$B$5+2),"",IF(T100=Калькулятор!$B$5+2,0,IF(T100&lt;=Калькулятор!$B$5,0,0)))</f>
        <v/>
      </c>
      <c r="N100" s="168" t="str">
        <f>IF(T100&gt;(Калькулятор!$B$5+2),"",IF(T100=Калькулятор!$B$5+2,0,IF(T100&lt;=Калькулятор!$B$5,0,0)))</f>
        <v/>
      </c>
      <c r="O100" s="168" t="str">
        <f>IF(T100&gt;(Калькулятор!$B$5+2),"",IF(T100=Калькулятор!$B$5+2,0,IF(T100&lt;=Калькулятор!$B$5,0,0)))</f>
        <v/>
      </c>
      <c r="P100" s="168" t="str">
        <f>IF(T100&gt;(Калькулятор!$B$5+2),"",IF(T100=Калькулятор!$B$5+2,0,IF(T100&lt;=Калькулятор!$B$5,0,0)))</f>
        <v/>
      </c>
      <c r="Q100" s="168" t="str">
        <f>IF(T100&gt;(Калькулятор!$B$5+2),"",IF(T100=Калькулятор!$B$5+2,0,IF(T100&lt;=Калькулятор!$B$5,0,0)))</f>
        <v/>
      </c>
      <c r="R100" s="171" t="str">
        <f>IF(T100&gt;(Калькулятор!$B$5+2),"",IF(T100=Калькулятор!$B$5+2,XIRR($D$7:D99,$B$7:B99,50),"Х"))</f>
        <v/>
      </c>
      <c r="S100" s="172" t="str">
        <f>IF(T100&gt;(Калькулятор!$B$5+2),"",IF(T100=Калькулятор!$B$5+2,F100+E100+J100,"Х"))</f>
        <v/>
      </c>
      <c r="T100" s="162">
        <v>94</v>
      </c>
      <c r="U100" s="163" t="str">
        <f ca="1">'Калькулятор'!E97</f>
        <v>погашено</v>
      </c>
    </row>
    <row r="101" ht="15.6">
      <c r="A101" s="164" t="str">
        <f>IF(T101&gt;('Калькулятор'!$B$5+2),"",IF(T101='Калькулятор'!$B$5+2,"Усього",'Калькулятор'!C98))</f>
        <v/>
      </c>
      <c r="B101" s="165" t="str">
        <f>IF(T101&gt;('Калькулятор'!$B$5+2),"",IF(T101='Калькулятор'!$B$5+2,"Х",'Калькулятор'!D98))</f>
        <v/>
      </c>
      <c r="C101" s="166" t="str">
        <f>IF(T101&gt;(Калькулятор!$B$5+2),"",IF(T101=Калькулятор!$B$5+2,SUM($C$8:C100),IFERROR(B101-B100,"")))</f>
        <v/>
      </c>
      <c r="D101" s="167" t="str">
        <f>IF(T101&gt;(Калькулятор!$B$5+2),"",IF(T101=Калькулятор!$B$5+2,SUM(D100),Калькулятор!I98))</f>
        <v/>
      </c>
      <c r="E101" s="167" t="str">
        <f>IF(T101&gt;(Калькулятор!$B$5+2),"",IF(T101=Калькулятор!$B$5+2,SUM(E100),Калькулятор!G98))</f>
        <v/>
      </c>
      <c r="F101" s="167" t="str">
        <f>IF(T101&gt;(Калькулятор!$B$5+2),"",IF(T101=Калькулятор!$B$5+2,SUM($F$7:F100),Калькулятор!H98))</f>
        <v/>
      </c>
      <c r="G101" s="168" t="str">
        <f>IF(T101&gt;('Калькулятор'!$B$5+2),"",IF(T101='Калькулятор'!$B$5+2,0,IF(T101&lt;='Калькулятор'!$B$5,0,0)))</f>
        <v/>
      </c>
      <c r="H101" s="168" t="str">
        <f>IF(T101&gt;('Калькулятор'!$B$5+2),"",IF(T101='Калькулятор'!$B$5+2,0,IF(T101&lt;='Калькулятор'!$B$5,0,0)))</f>
        <v/>
      </c>
      <c r="I101" s="169" t="str">
        <f>IF(T101&gt;('Калькулятор'!$B$5+2),"",IF(T101='Калькулятор'!$B$5+2,0,IF(T101&lt;='Калькулятор'!$B$5,0,0)))</f>
        <v/>
      </c>
      <c r="J101" s="167" t="str">
        <f>IF(T101&gt;(Калькулятор!$B$5+2),"",IF(T101=Калькулятор!$B$5+2,SUM($J$7:J100),IF(T101&lt;=Калькулятор!$B$5,0,0)))</f>
        <v/>
      </c>
      <c r="K101" s="170" t="str">
        <f>IF(T101&gt;('Калькулятор'!$B$5+2),"",IF(T101='Калькулятор'!$B$5+2,0,IF(T101&lt;='Калькулятор'!$B$5,0,0)))</f>
        <v/>
      </c>
      <c r="L101" s="168" t="str">
        <f>IF(T101&gt;('Калькулятор'!$B$5+2),"",IF(T101='Калькулятор'!$B$5+2,0,IF(T101&lt;='Калькулятор'!$B$5,0,0)))</f>
        <v/>
      </c>
      <c r="M101" s="168" t="str">
        <f>IF(T101&gt;('Калькулятор'!$B$5+2),"",IF(T101='Калькулятор'!$B$5+2,0,IF(T101&lt;='Калькулятор'!$B$5,0,0)))</f>
        <v/>
      </c>
      <c r="N101" s="168" t="str">
        <f>IF(T101&gt;('Калькулятор'!$B$5+2),"",IF(T101='Калькулятор'!$B$5+2,0,IF(T101&lt;='Калькулятор'!$B$5,0,0)))</f>
        <v/>
      </c>
      <c r="O101" s="168" t="str">
        <f>IF(T101&gt;('Калькулятор'!$B$5+2),"",IF(T101='Калькулятор'!$B$5+2,0,IF(T101&lt;='Калькулятор'!$B$5,0,0)))</f>
        <v/>
      </c>
      <c r="P101" s="168" t="str">
        <f>IF(T101&gt;('Калькулятор'!$B$5+2),"",IF(T101='Калькулятор'!$B$5+2,0,IF(T101&lt;='Калькулятор'!$B$5,0,0)))</f>
        <v/>
      </c>
      <c r="Q101" s="168" t="str">
        <f>IF(T101&gt;('Калькулятор'!$B$5+2),"",IF(T101='Калькулятор'!$B$5+2,0,IF(T101&lt;='Калькулятор'!$B$5,0,0)))</f>
        <v/>
      </c>
      <c r="R101" s="171" t="str">
        <f>IF(T101&gt;(Калькулятор!$B$5+2),"",IF(T101=Калькулятор!$B$5+2,XIRR($D$7:D100,$B$7:B100,50),"Х"))</f>
        <v/>
      </c>
      <c r="S101" s="172" t="str">
        <f>IF(T101&gt;('Калькулятор'!$B$5+2),"",IF(T101='Калькулятор'!$B$5+2,F101+E101+J101,"Х"))</f>
        <v/>
      </c>
      <c r="T101" s="162">
        <v>95</v>
      </c>
      <c r="U101" s="163" t="str">
        <f ca="1">'Калькулятор'!E98</f>
        <v>погашено</v>
      </c>
    </row>
    <row r="102" ht="15.6">
      <c r="A102" s="164" t="str">
        <f>IF(T102&gt;('Калькулятор'!$B$5+2),"",IF(T102='Калькулятор'!$B$5+2,"Усього",'Калькулятор'!C99))</f>
        <v/>
      </c>
      <c r="B102" s="165" t="str">
        <f>IF(T102&gt;('Калькулятор'!$B$5+2),"",IF(T102='Калькулятор'!$B$5+2,"Х",'Калькулятор'!D99))</f>
        <v/>
      </c>
      <c r="C102" s="166" t="str">
        <f>IF(T102&gt;('Калькулятор'!$B$5+2),"",IF(T102='Калькулятор'!$B$5+2,SUM($C$8:C101),IFERROR(B102-B101,"")))</f>
        <v/>
      </c>
      <c r="D102" s="167" t="str">
        <f>IF(T102&gt;('Калькулятор'!$B$5+2),"",IF(T102='Калькулятор'!$B$5+2,SUM(D101),'Калькулятор'!I99))</f>
        <v/>
      </c>
      <c r="E102" s="167" t="str">
        <f>IF(T102&gt;('Калькулятор'!$B$5+2),"",IF(T102='Калькулятор'!$B$5+2,SUM(E101),'Калькулятор'!G99))</f>
        <v/>
      </c>
      <c r="F102" s="167" t="str">
        <f>IF(T102&gt;('Калькулятор'!$B$5+2),"",IF(T102='Калькулятор'!$B$5+2,SUM($F$7:F101),'Калькулятор'!H99))</f>
        <v/>
      </c>
      <c r="G102" s="168" t="str">
        <f>IF(T102&gt;('Калькулятор'!$B$5+2),"",IF(T102='Калькулятор'!$B$5+2,0,IF(T102&lt;='Калькулятор'!$B$5,0,0)))</f>
        <v/>
      </c>
      <c r="H102" s="168" t="str">
        <f>IF(T102&gt;('Калькулятор'!$B$5+2),"",IF(T102='Калькулятор'!$B$5+2,0,IF(T102&lt;='Калькулятор'!$B$5,0,0)))</f>
        <v/>
      </c>
      <c r="I102" s="169" t="str">
        <f>IF(T102&gt;('Калькулятор'!$B$5+2),"",IF(T102='Калькулятор'!$B$5+2,0,IF(T102&lt;='Калькулятор'!$B$5,0,0)))</f>
        <v/>
      </c>
      <c r="J102" s="167" t="str">
        <f>IF(T102&gt;('Калькулятор'!$B$5+2),"",IF(T102='Калькулятор'!$B$5+2,SUM($J$7:J101),IF(T102&lt;='Калькулятор'!$B$5,0,0)))</f>
        <v/>
      </c>
      <c r="K102" s="170" t="str">
        <f>IF(T102&gt;('Калькулятор'!$B$5+2),"",IF(T102='Калькулятор'!$B$5+2,0,IF(T102&lt;='Калькулятор'!$B$5,0,0)))</f>
        <v/>
      </c>
      <c r="L102" s="168" t="str">
        <f>IF(T102&gt;('Калькулятор'!$B$5+2),"",IF(T102='Калькулятор'!$B$5+2,0,IF(T102&lt;='Калькулятор'!$B$5,0,0)))</f>
        <v/>
      </c>
      <c r="M102" s="168" t="str">
        <f>IF(T102&gt;('Калькулятор'!$B$5+2),"",IF(T102='Калькулятор'!$B$5+2,0,IF(T102&lt;='Калькулятор'!$B$5,0,0)))</f>
        <v/>
      </c>
      <c r="N102" s="168" t="str">
        <f>IF(T102&gt;('Калькулятор'!$B$5+2),"",IF(T102='Калькулятор'!$B$5+2,0,IF(T102&lt;='Калькулятор'!$B$5,0,0)))</f>
        <v/>
      </c>
      <c r="O102" s="168" t="str">
        <f>IF(T102&gt;('Калькулятор'!$B$5+2),"",IF(T102='Калькулятор'!$B$5+2,0,IF(T102&lt;='Калькулятор'!$B$5,0,0)))</f>
        <v/>
      </c>
      <c r="P102" s="168" t="str">
        <f>IF(T102&gt;('Калькулятор'!$B$5+2),"",IF(T102='Калькулятор'!$B$5+2,0,IF(T102&lt;='Калькулятор'!$B$5,0,0)))</f>
        <v/>
      </c>
      <c r="Q102" s="168" t="str">
        <f>IF(T102&gt;('Калькулятор'!$B$5+2),"",IF(T102='Калькулятор'!$B$5+2,0,IF(T102&lt;='Калькулятор'!$B$5,0,0)))</f>
        <v/>
      </c>
      <c r="R102" s="171" t="str">
        <f>IF(T102&gt;('Калькулятор'!$B$5+2),"",IF(T102='Калькулятор'!$B$5+2,XIRR($D$7:D101,$B$7:B101,50),"Х"))</f>
        <v/>
      </c>
      <c r="S102" s="172" t="str">
        <f>IF(T102&gt;('Калькулятор'!$B$5+2),"",IF(T102='Калькулятор'!$B$5+2,F102+E102+J102,"Х"))</f>
        <v/>
      </c>
      <c r="T102" s="162">
        <v>96</v>
      </c>
      <c r="U102" s="163" t="str">
        <f ca="1">'Калькулятор'!E99</f>
        <v>погашено</v>
      </c>
    </row>
    <row r="103" ht="15.6">
      <c r="A103" s="164" t="str">
        <f>IF(T103&gt;(Калькулятор!$B$5+2),"",IF(T103=Калькулятор!$B$5+2,"Усього",Калькулятор!C100))</f>
        <v/>
      </c>
      <c r="B103" s="165" t="str">
        <f>IF(T103&gt;(Калькулятор!$B$5+2),"",IF(T103=Калькулятор!$B$5+2,"Х",Калькулятор!D100))</f>
        <v/>
      </c>
      <c r="C103" s="166" t="str">
        <f>IF(T103&gt;('Калькулятор'!$B$5+2),"",IF(T103='Калькулятор'!$B$5+2,SUM($C$8:C102),IFERROR(B103-B102,"")))</f>
        <v/>
      </c>
      <c r="D103" s="167" t="str">
        <f>IF(T103&gt;(Калькулятор!$B$5+2),"",IF(T103=Калькулятор!$B$5+2,SUM(D102),Калькулятор!I100))</f>
        <v/>
      </c>
      <c r="E103" s="167" t="str">
        <f>IF(T103&gt;(Калькулятор!$B$5+2),"",IF(T103=Калькулятор!$B$5+2,SUM(E102),Калькулятор!G100))</f>
        <v/>
      </c>
      <c r="F103" s="167" t="str">
        <f>IF(T103&gt;(Калькулятор!$B$5+2),"",IF(T103=Калькулятор!$B$5+2,SUM($F$7:F102),Калькулятор!H100))</f>
        <v/>
      </c>
      <c r="G103" s="168" t="str">
        <f>IF(T103&gt;('Калькулятор'!$B$5+2),"",IF(T103='Калькулятор'!$B$5+2,0,IF(T103&lt;='Калькулятор'!$B$5,0,0)))</f>
        <v/>
      </c>
      <c r="H103" s="168" t="str">
        <f>IF(T103&gt;('Калькулятор'!$B$5+2),"",IF(T103='Калькулятор'!$B$5+2,0,IF(T103&lt;='Калькулятор'!$B$5,0,0)))</f>
        <v/>
      </c>
      <c r="I103" s="169" t="str">
        <f>IF(T103&gt;('Калькулятор'!$B$5+2),"",IF(T103='Калькулятор'!$B$5+2,0,IF(T103&lt;='Калькулятор'!$B$5,0,0)))</f>
        <v/>
      </c>
      <c r="J103" s="167" t="str">
        <f>IF(T103&gt;('Калькулятор'!$B$5+2),"",IF(T103='Калькулятор'!$B$5+2,SUM($J$7:J102),IF(T103&lt;='Калькулятор'!$B$5,0,0)))</f>
        <v/>
      </c>
      <c r="K103" s="170" t="str">
        <f>IF(T103&gt;('Калькулятор'!$B$5+2),"",IF(T103='Калькулятор'!$B$5+2,0,IF(T103&lt;='Калькулятор'!$B$5,0,0)))</f>
        <v/>
      </c>
      <c r="L103" s="168" t="str">
        <f>IF(T103&gt;('Калькулятор'!$B$5+2),"",IF(T103='Калькулятор'!$B$5+2,0,IF(T103&lt;='Калькулятор'!$B$5,0,0)))</f>
        <v/>
      </c>
      <c r="M103" s="168" t="str">
        <f>IF(T103&gt;('Калькулятор'!$B$5+2),"",IF(T103='Калькулятор'!$B$5+2,0,IF(T103&lt;='Калькулятор'!$B$5,0,0)))</f>
        <v/>
      </c>
      <c r="N103" s="168" t="str">
        <f>IF(T103&gt;('Калькулятор'!$B$5+2),"",IF(T103='Калькулятор'!$B$5+2,0,IF(T103&lt;='Калькулятор'!$B$5,0,0)))</f>
        <v/>
      </c>
      <c r="O103" s="168" t="str">
        <f>IF(T103&gt;('Калькулятор'!$B$5+2),"",IF(T103='Калькулятор'!$B$5+2,0,IF(T103&lt;='Калькулятор'!$B$5,0,0)))</f>
        <v/>
      </c>
      <c r="P103" s="168" t="str">
        <f>IF(T103&gt;('Калькулятор'!$B$5+2),"",IF(T103='Калькулятор'!$B$5+2,0,IF(T103&lt;='Калькулятор'!$B$5,0,0)))</f>
        <v/>
      </c>
      <c r="Q103" s="168" t="str">
        <f>IF(T103&gt;('Калькулятор'!$B$5+2),"",IF(T103='Калькулятор'!$B$5+2,0,IF(T103&lt;='Калькулятор'!$B$5,0,0)))</f>
        <v/>
      </c>
      <c r="R103" s="171" t="str">
        <f>IF(T103&gt;('Калькулятор'!$B$5+2),"",IF(T103='Калькулятор'!$B$5+2,XIRR($D$7:D102,$B$7:B102,50),"Х"))</f>
        <v/>
      </c>
      <c r="S103" s="172" t="str">
        <f>IF(T103&gt;('Калькулятор'!$B$5+2),"",IF(T103='Калькулятор'!$B$5+2,F103+E103+J103,"Х"))</f>
        <v/>
      </c>
      <c r="T103" s="162">
        <v>97</v>
      </c>
      <c r="U103" s="163" t="str">
        <f ca="1">Калькулятор!E100</f>
        <v>погашено</v>
      </c>
    </row>
    <row r="104" ht="15.6">
      <c r="A104" s="164" t="str">
        <f>IF(T104&gt;('Калькулятор'!$B$5+2),"",IF(T104='Калькулятор'!$B$5+2,"Усього",'Калькулятор'!C101))</f>
        <v/>
      </c>
      <c r="B104" s="165" t="str">
        <f>IF(T104&gt;('Калькулятор'!$B$5+2),"",IF(T104='Калькулятор'!$B$5+2,"Х",'Калькулятор'!D101))</f>
        <v/>
      </c>
      <c r="C104" s="166" t="str">
        <f>IF(T104&gt;('Калькулятор'!$B$5+2),"",IF(T104='Калькулятор'!$B$5+2,SUM($C$8:C103),IFERROR(B104-B103,"")))</f>
        <v/>
      </c>
      <c r="D104" s="167" t="str">
        <f>IF(T104&gt;('Калькулятор'!$B$5+2),"",IF(T104='Калькулятор'!$B$5+2,SUM(D103),'Калькулятор'!I101))</f>
        <v/>
      </c>
      <c r="E104" s="167" t="str">
        <f>IF(T104&gt;('Калькулятор'!$B$5+2),"",IF(T104='Калькулятор'!$B$5+2,SUM(E103),'Калькулятор'!G101))</f>
        <v/>
      </c>
      <c r="F104" s="167" t="str">
        <f>IF(T104&gt;('Калькулятор'!$B$5+2),"",IF(T104='Калькулятор'!$B$5+2,SUM($F$7:F103),'Калькулятор'!H101))</f>
        <v/>
      </c>
      <c r="G104" s="168" t="str">
        <f>IF(T104&gt;('Калькулятор'!$B$5+2),"",IF(T104='Калькулятор'!$B$5+2,0,IF(T104&lt;='Калькулятор'!$B$5,0,0)))</f>
        <v/>
      </c>
      <c r="H104" s="168" t="str">
        <f>IF(T104&gt;('Калькулятор'!$B$5+2),"",IF(T104='Калькулятор'!$B$5+2,0,IF(T104&lt;='Калькулятор'!$B$5,0,0)))</f>
        <v/>
      </c>
      <c r="I104" s="169" t="str">
        <f>IF(T104&gt;('Калькулятор'!$B$5+2),"",IF(T104='Калькулятор'!$B$5+2,0,IF(T104&lt;='Калькулятор'!$B$5,0,0)))</f>
        <v/>
      </c>
      <c r="J104" s="167" t="str">
        <f>IF(T104&gt;('Калькулятор'!$B$5+2),"",IF(T104='Калькулятор'!$B$5+2,SUM($J$7:J103),IF(T104&lt;='Калькулятор'!$B$5,0,0)))</f>
        <v/>
      </c>
      <c r="K104" s="170" t="str">
        <f>IF(T104&gt;('Калькулятор'!$B$5+2),"",IF(T104='Калькулятор'!$B$5+2,0,IF(T104&lt;='Калькулятор'!$B$5,0,0)))</f>
        <v/>
      </c>
      <c r="L104" s="168" t="str">
        <f>IF(T104&gt;('Калькулятор'!$B$5+2),"",IF(T104='Калькулятор'!$B$5+2,0,IF(T104&lt;='Калькулятор'!$B$5,0,0)))</f>
        <v/>
      </c>
      <c r="M104" s="168" t="str">
        <f>IF(T104&gt;('Калькулятор'!$B$5+2),"",IF(T104='Калькулятор'!$B$5+2,0,IF(T104&lt;='Калькулятор'!$B$5,0,0)))</f>
        <v/>
      </c>
      <c r="N104" s="168" t="str">
        <f>IF(T104&gt;('Калькулятор'!$B$5+2),"",IF(T104='Калькулятор'!$B$5+2,0,IF(T104&lt;='Калькулятор'!$B$5,0,0)))</f>
        <v/>
      </c>
      <c r="O104" s="168" t="str">
        <f>IF(T104&gt;('Калькулятор'!$B$5+2),"",IF(T104='Калькулятор'!$B$5+2,0,IF(T104&lt;='Калькулятор'!$B$5,0,0)))</f>
        <v/>
      </c>
      <c r="P104" s="168" t="str">
        <f>IF(T104&gt;('Калькулятор'!$B$5+2),"",IF(T104='Калькулятор'!$B$5+2,0,IF(T104&lt;='Калькулятор'!$B$5,0,0)))</f>
        <v/>
      </c>
      <c r="Q104" s="168" t="str">
        <f>IF(T104&gt;('Калькулятор'!$B$5+2),"",IF(T104='Калькулятор'!$B$5+2,0,IF(T104&lt;='Калькулятор'!$B$5,0,0)))</f>
        <v/>
      </c>
      <c r="R104" s="171" t="str">
        <f>IF(T104&gt;('Калькулятор'!$B$5+2),"",IF(T104='Калькулятор'!$B$5+2,XIRR($D$7:D103,$B$7:B103,50),"Х"))</f>
        <v/>
      </c>
      <c r="S104" s="172" t="str">
        <f>IF(T104&gt;('Калькулятор'!$B$5+2),"",IF(T104='Калькулятор'!$B$5+2,F104+E104+J104,"Х"))</f>
        <v/>
      </c>
      <c r="T104" s="162">
        <v>98</v>
      </c>
      <c r="U104" s="163" t="str">
        <f ca="1">'Калькулятор'!E101</f>
        <v>погашено</v>
      </c>
    </row>
    <row r="105" ht="15.6">
      <c r="A105" s="164" t="str">
        <f>IF(T105&gt;('Калькулятор'!$B$5+2),"",IF(T105='Калькулятор'!$B$5+2,"Усього",'Калькулятор'!C102))</f>
        <v/>
      </c>
      <c r="B105" s="165" t="str">
        <f>IF(T105&gt;('Калькулятор'!$B$5+2),"",IF(T105='Калькулятор'!$B$5+2,"Х",'Калькулятор'!D102))</f>
        <v/>
      </c>
      <c r="C105" s="166" t="str">
        <f>IF(T105&gt;('Калькулятор'!$B$5+2),"",IF(T105='Калькулятор'!$B$5+2,SUM($C$8:C104),IFERROR(B105-B104,"")))</f>
        <v/>
      </c>
      <c r="D105" s="167" t="str">
        <f>IF(T105&gt;('Калькулятор'!$B$5+2),"",IF(T105='Калькулятор'!$B$5+2,SUM(D104),'Калькулятор'!I102))</f>
        <v/>
      </c>
      <c r="E105" s="167" t="str">
        <f>IF(T105&gt;('Калькулятор'!$B$5+2),"",IF(T105='Калькулятор'!$B$5+2,SUM(E104),'Калькулятор'!G102))</f>
        <v/>
      </c>
      <c r="F105" s="167" t="str">
        <f>IF(T105&gt;('Калькулятор'!$B$5+2),"",IF(T105='Калькулятор'!$B$5+2,SUM($F$7:F104),'Калькулятор'!H102))</f>
        <v/>
      </c>
      <c r="G105" s="168" t="str">
        <f>IF(T105&gt;('Калькулятор'!$B$5+2),"",IF(T105='Калькулятор'!$B$5+2,0,IF(T105&lt;='Калькулятор'!$B$5,0,0)))</f>
        <v/>
      </c>
      <c r="H105" s="168" t="str">
        <f>IF(T105&gt;('Калькулятор'!$B$5+2),"",IF(T105='Калькулятор'!$B$5+2,0,IF(T105&lt;='Калькулятор'!$B$5,0,0)))</f>
        <v/>
      </c>
      <c r="I105" s="169" t="str">
        <f>IF(T105&gt;('Калькулятор'!$B$5+2),"",IF(T105='Калькулятор'!$B$5+2,0,IF(T105&lt;='Калькулятор'!$B$5,0,0)))</f>
        <v/>
      </c>
      <c r="J105" s="167" t="str">
        <f>IF(T105&gt;('Калькулятор'!$B$5+2),"",IF(T105='Калькулятор'!$B$5+2,SUM($J$7:J104),IF(T105&lt;='Калькулятор'!$B$5,0,0)))</f>
        <v/>
      </c>
      <c r="K105" s="170" t="str">
        <f>IF(T105&gt;('Калькулятор'!$B$5+2),"",IF(T105='Калькулятор'!$B$5+2,0,IF(T105&lt;='Калькулятор'!$B$5,0,0)))</f>
        <v/>
      </c>
      <c r="L105" s="168" t="str">
        <f>IF(T105&gt;('Калькулятор'!$B$5+2),"",IF(T105='Калькулятор'!$B$5+2,0,IF(T105&lt;='Калькулятор'!$B$5,0,0)))</f>
        <v/>
      </c>
      <c r="M105" s="168" t="str">
        <f>IF(T105&gt;('Калькулятор'!$B$5+2),"",IF(T105='Калькулятор'!$B$5+2,0,IF(T105&lt;='Калькулятор'!$B$5,0,0)))</f>
        <v/>
      </c>
      <c r="N105" s="168" t="str">
        <f>IF(T105&gt;('Калькулятор'!$B$5+2),"",IF(T105='Калькулятор'!$B$5+2,0,IF(T105&lt;='Калькулятор'!$B$5,0,0)))</f>
        <v/>
      </c>
      <c r="O105" s="168" t="str">
        <f>IF(T105&gt;('Калькулятор'!$B$5+2),"",IF(T105='Калькулятор'!$B$5+2,0,IF(T105&lt;='Калькулятор'!$B$5,0,0)))</f>
        <v/>
      </c>
      <c r="P105" s="168" t="str">
        <f>IF(T105&gt;('Калькулятор'!$B$5+2),"",IF(T105='Калькулятор'!$B$5+2,0,IF(T105&lt;='Калькулятор'!$B$5,0,0)))</f>
        <v/>
      </c>
      <c r="Q105" s="168" t="str">
        <f>IF(T105&gt;('Калькулятор'!$B$5+2),"",IF(T105='Калькулятор'!$B$5+2,0,IF(T105&lt;='Калькулятор'!$B$5,0,0)))</f>
        <v/>
      </c>
      <c r="R105" s="171" t="str">
        <f>IF(T105&gt;('Калькулятор'!$B$5+2),"",IF(T105='Калькулятор'!$B$5+2,XIRR($D$7:D104,$B$7:B104,50),"Х"))</f>
        <v/>
      </c>
      <c r="S105" s="172" t="str">
        <f>IF(T105&gt;('Калькулятор'!$B$5+2),"",IF(T105='Калькулятор'!$B$5+2,F105+E105+J105,"Х"))</f>
        <v/>
      </c>
      <c r="T105" s="162">
        <v>99</v>
      </c>
      <c r="U105" s="163" t="str">
        <f ca="1">'Калькулятор'!E102</f>
        <v>погашено</v>
      </c>
    </row>
    <row r="106" ht="15.6">
      <c r="A106" s="164" t="str">
        <f>IF(T106&gt;('Калькулятор'!$B$5+2),"",IF(T106='Калькулятор'!$B$5+2,"Усього",'Калькулятор'!C103))</f>
        <v/>
      </c>
      <c r="B106" s="165" t="str">
        <f>IF(T106&gt;('Калькулятор'!$B$5+2),"",IF(T106='Калькулятор'!$B$5+2,"Х",'Калькулятор'!D103))</f>
        <v/>
      </c>
      <c r="C106" s="166" t="str">
        <f>IF(T106&gt;('Калькулятор'!$B$5+2),"",IF(T106='Калькулятор'!$B$5+2,SUM($C$8:C105),IFERROR(B106-B105,"")))</f>
        <v/>
      </c>
      <c r="D106" s="167" t="str">
        <f>IF(T106&gt;('Калькулятор'!$B$5+2),"",IF(T106='Калькулятор'!$B$5+2,SUM(D105),'Калькулятор'!I103))</f>
        <v/>
      </c>
      <c r="E106" s="167" t="str">
        <f>IF(T106&gt;('Калькулятор'!$B$5+2),"",IF(T106='Калькулятор'!$B$5+2,SUM(E105),'Калькулятор'!G103))</f>
        <v/>
      </c>
      <c r="F106" s="167" t="str">
        <f>IF(T106&gt;('Калькулятор'!$B$5+2),"",IF(T106='Калькулятор'!$B$5+2,SUM($F$7:F105),'Калькулятор'!H103))</f>
        <v/>
      </c>
      <c r="G106" s="168" t="str">
        <f>IF(T106&gt;('Калькулятор'!$B$5+2),"",IF(T106='Калькулятор'!$B$5+2,0,IF(T106&lt;='Калькулятор'!$B$5,0,0)))</f>
        <v/>
      </c>
      <c r="H106" s="168" t="str">
        <f>IF(T106&gt;('Калькулятор'!$B$5+2),"",IF(T106='Калькулятор'!$B$5+2,0,IF(T106&lt;='Калькулятор'!$B$5,0,0)))</f>
        <v/>
      </c>
      <c r="I106" s="169" t="str">
        <f>IF(T106&gt;('Калькулятор'!$B$5+2),"",IF(T106='Калькулятор'!$B$5+2,0,IF(T106&lt;='Калькулятор'!$B$5,0,0)))</f>
        <v/>
      </c>
      <c r="J106" s="167" t="str">
        <f>IF(T106&gt;('Калькулятор'!$B$5+2),"",IF(T106='Калькулятор'!$B$5+2,SUM($J$7:J105),IF(T106&lt;='Калькулятор'!$B$5,0,0)))</f>
        <v/>
      </c>
      <c r="K106" s="170" t="str">
        <f>IF(T106&gt;('Калькулятор'!$B$5+2),"",IF(T106='Калькулятор'!$B$5+2,0,IF(T106&lt;='Калькулятор'!$B$5,0,0)))</f>
        <v/>
      </c>
      <c r="L106" s="168" t="str">
        <f>IF(T106&gt;('Калькулятор'!$B$5+2),"",IF(T106='Калькулятор'!$B$5+2,0,IF(T106&lt;='Калькулятор'!$B$5,0,0)))</f>
        <v/>
      </c>
      <c r="M106" s="168" t="str">
        <f>IF(T106&gt;('Калькулятор'!$B$5+2),"",IF(T106='Калькулятор'!$B$5+2,0,IF(T106&lt;='Калькулятор'!$B$5,0,0)))</f>
        <v/>
      </c>
      <c r="N106" s="168" t="str">
        <f>IF(T106&gt;('Калькулятор'!$B$5+2),"",IF(T106='Калькулятор'!$B$5+2,0,IF(T106&lt;='Калькулятор'!$B$5,0,0)))</f>
        <v/>
      </c>
      <c r="O106" s="168" t="str">
        <f>IF(T106&gt;('Калькулятор'!$B$5+2),"",IF(T106='Калькулятор'!$B$5+2,0,IF(T106&lt;='Калькулятор'!$B$5,0,0)))</f>
        <v/>
      </c>
      <c r="P106" s="168" t="str">
        <f>IF(T106&gt;('Калькулятор'!$B$5+2),"",IF(T106='Калькулятор'!$B$5+2,0,IF(T106&lt;='Калькулятор'!$B$5,0,0)))</f>
        <v/>
      </c>
      <c r="Q106" s="168" t="str">
        <f>IF(T106&gt;('Калькулятор'!$B$5+2),"",IF(T106='Калькулятор'!$B$5+2,0,IF(T106&lt;='Калькулятор'!$B$5,0,0)))</f>
        <v/>
      </c>
      <c r="R106" s="171" t="str">
        <f>IF(T106&gt;('Калькулятор'!$B$5+2),"",IF(T106='Калькулятор'!$B$5+2,XIRR($D$7:D105,$B$7:B105,50),"Х"))</f>
        <v/>
      </c>
      <c r="S106" s="172" t="str">
        <f>IF(T106&gt;('Калькулятор'!$B$5+2),"",IF(T106='Калькулятор'!$B$5+2,F106+E106+J106,"Х"))</f>
        <v/>
      </c>
      <c r="T106" s="162">
        <v>100</v>
      </c>
      <c r="U106" s="163" t="str">
        <f ca="1">'Калькулятор'!E103</f>
        <v>погашено</v>
      </c>
    </row>
    <row r="107" ht="15.6">
      <c r="A107" s="164" t="str">
        <f>IF(T107&gt;('Калькулятор'!$B$5+2),"",IF(T107='Калькулятор'!$B$5+2,"Усього",'Калькулятор'!C104))</f>
        <v/>
      </c>
      <c r="B107" s="165" t="str">
        <f>IF(T107&gt;('Калькулятор'!$B$5+2),"",IF(T107='Калькулятор'!$B$5+2,"Х",'Калькулятор'!D104))</f>
        <v/>
      </c>
      <c r="C107" s="166" t="str">
        <f>IF(T107&gt;('Калькулятор'!$B$5+2),"",IF(T107='Калькулятор'!$B$5+2,SUM($C$8:C106),IFERROR(B107-B106,"")))</f>
        <v/>
      </c>
      <c r="D107" s="167" t="str">
        <f>IF(T107&gt;('Калькулятор'!$B$5+2),"",IF(T107='Калькулятор'!$B$5+2,SUM(D106),'Калькулятор'!I104))</f>
        <v/>
      </c>
      <c r="E107" s="167" t="str">
        <f>IF(T107&gt;('Калькулятор'!$B$5+2),"",IF(T107='Калькулятор'!$B$5+2,SUM(E106),'Калькулятор'!G104))</f>
        <v/>
      </c>
      <c r="F107" s="167" t="str">
        <f>IF(T107&gt;('Калькулятор'!$B$5+2),"",IF(T107='Калькулятор'!$B$5+2,SUM($F$7:F106),'Калькулятор'!H104))</f>
        <v/>
      </c>
      <c r="G107" s="168" t="str">
        <f>IF(T107&gt;('Калькулятор'!$B$5+2),"",IF(T107='Калькулятор'!$B$5+2,0,IF(T107&lt;='Калькулятор'!$B$5,0,0)))</f>
        <v/>
      </c>
      <c r="H107" s="168" t="str">
        <f>IF(T107&gt;('Калькулятор'!$B$5+2),"",IF(T107='Калькулятор'!$B$5+2,0,IF(T107&lt;='Калькулятор'!$B$5,0,0)))</f>
        <v/>
      </c>
      <c r="I107" s="169" t="str">
        <f>IF(T107&gt;('Калькулятор'!$B$5+2),"",IF(T107='Калькулятор'!$B$5+2,0,IF(T107&lt;='Калькулятор'!$B$5,0,0)))</f>
        <v/>
      </c>
      <c r="J107" s="167" t="str">
        <f>IF(T107&gt;('Калькулятор'!$B$5+2),"",IF(T107='Калькулятор'!$B$5+2,SUM($J$7:J106),IF(T107&lt;='Калькулятор'!$B$5,0,0)))</f>
        <v/>
      </c>
      <c r="K107" s="170" t="str">
        <f>IF(T107&gt;('Калькулятор'!$B$5+2),"",IF(T107='Калькулятор'!$B$5+2,0,IF(T107&lt;='Калькулятор'!$B$5,0,0)))</f>
        <v/>
      </c>
      <c r="L107" s="168" t="str">
        <f>IF(T107&gt;('Калькулятор'!$B$5+2),"",IF(T107='Калькулятор'!$B$5+2,0,IF(T107&lt;='Калькулятор'!$B$5,0,0)))</f>
        <v/>
      </c>
      <c r="M107" s="168" t="str">
        <f>IF(T107&gt;('Калькулятор'!$B$5+2),"",IF(T107='Калькулятор'!$B$5+2,0,IF(T107&lt;='Калькулятор'!$B$5,0,0)))</f>
        <v/>
      </c>
      <c r="N107" s="168" t="str">
        <f>IF(T107&gt;('Калькулятор'!$B$5+2),"",IF(T107='Калькулятор'!$B$5+2,0,IF(T107&lt;='Калькулятор'!$B$5,0,0)))</f>
        <v/>
      </c>
      <c r="O107" s="168" t="str">
        <f>IF(T107&gt;('Калькулятор'!$B$5+2),"",IF(T107='Калькулятор'!$B$5+2,0,IF(T107&lt;='Калькулятор'!$B$5,0,0)))</f>
        <v/>
      </c>
      <c r="P107" s="168" t="str">
        <f>IF(T107&gt;('Калькулятор'!$B$5+2),"",IF(T107='Калькулятор'!$B$5+2,0,IF(T107&lt;='Калькулятор'!$B$5,0,0)))</f>
        <v/>
      </c>
      <c r="Q107" s="168" t="str">
        <f>IF(T107&gt;('Калькулятор'!$B$5+2),"",IF(T107='Калькулятор'!$B$5+2,0,IF(T107&lt;='Калькулятор'!$B$5,0,0)))</f>
        <v/>
      </c>
      <c r="R107" s="171" t="str">
        <f>IF(T107&gt;('Калькулятор'!$B$5+2),"",IF(T107='Калькулятор'!$B$5+2,XIRR($D$7:D106,$B$7:B106,50),"Х"))</f>
        <v/>
      </c>
      <c r="S107" s="172" t="str">
        <f>IF(T107&gt;('Калькулятор'!$B$5+2),"",IF(T107='Калькулятор'!$B$5+2,F107+E107+J107,"Х"))</f>
        <v/>
      </c>
      <c r="T107" s="162">
        <v>101</v>
      </c>
      <c r="U107" s="163" t="str">
        <f ca="1">'Калькулятор'!E104</f>
        <v>погашено</v>
      </c>
    </row>
    <row r="108" ht="15.6">
      <c r="A108" s="164" t="str">
        <f>IF(T108&gt;('Калькулятор'!$B$5+2),"",IF(T108='Калькулятор'!$B$5+2,"Усього",'Калькулятор'!C105))</f>
        <v/>
      </c>
      <c r="B108" s="165" t="str">
        <f>IF(T108&gt;('Калькулятор'!$B$5+2),"",IF(T108='Калькулятор'!$B$5+2,"Х",'Калькулятор'!D105))</f>
        <v/>
      </c>
      <c r="C108" s="166" t="str">
        <f>IF(T108&gt;('Калькулятор'!$B$5+2),"",IF(T108='Калькулятор'!$B$5+2,SUM($C$8:C107),IFERROR(B108-B107,"")))</f>
        <v/>
      </c>
      <c r="D108" s="167" t="str">
        <f>IF(T108&gt;('Калькулятор'!$B$5+2),"",IF(T108='Калькулятор'!$B$5+2,SUM(D107),'Калькулятор'!I105))</f>
        <v/>
      </c>
      <c r="E108" s="167" t="str">
        <f>IF(T108&gt;('Калькулятор'!$B$5+2),"",IF(T108='Калькулятор'!$B$5+2,SUM(E107),'Калькулятор'!G105))</f>
        <v/>
      </c>
      <c r="F108" s="167" t="str">
        <f>IF(T108&gt;('Калькулятор'!$B$5+2),"",IF(T108='Калькулятор'!$B$5+2,SUM($F$7:F107),'Калькулятор'!H105))</f>
        <v/>
      </c>
      <c r="G108" s="168" t="str">
        <f>IF(T108&gt;('Калькулятор'!$B$5+2),"",IF(T108='Калькулятор'!$B$5+2,0,IF(T108&lt;='Калькулятор'!$B$5,0,0)))</f>
        <v/>
      </c>
      <c r="H108" s="168" t="str">
        <f>IF(T108&gt;('Калькулятор'!$B$5+2),"",IF(T108='Калькулятор'!$B$5+2,0,IF(T108&lt;='Калькулятор'!$B$5,0,0)))</f>
        <v/>
      </c>
      <c r="I108" s="169" t="str">
        <f>IF(T108&gt;('Калькулятор'!$B$5+2),"",IF(T108='Калькулятор'!$B$5+2,0,IF(T108&lt;='Калькулятор'!$B$5,0,0)))</f>
        <v/>
      </c>
      <c r="J108" s="167" t="str">
        <f>IF(T108&gt;('Калькулятор'!$B$5+2),"",IF(T108='Калькулятор'!$B$5+2,SUM($J$7:J107),IF(T108&lt;='Калькулятор'!$B$5,0,0)))</f>
        <v/>
      </c>
      <c r="K108" s="170" t="str">
        <f>IF(T108&gt;('Калькулятор'!$B$5+2),"",IF(T108='Калькулятор'!$B$5+2,0,IF(T108&lt;='Калькулятор'!$B$5,0,0)))</f>
        <v/>
      </c>
      <c r="L108" s="168" t="str">
        <f>IF(T108&gt;('Калькулятор'!$B$5+2),"",IF(T108='Калькулятор'!$B$5+2,0,IF(T108&lt;='Калькулятор'!$B$5,0,0)))</f>
        <v/>
      </c>
      <c r="M108" s="168" t="str">
        <f>IF(T108&gt;('Калькулятор'!$B$5+2),"",IF(T108='Калькулятор'!$B$5+2,0,IF(T108&lt;='Калькулятор'!$B$5,0,0)))</f>
        <v/>
      </c>
      <c r="N108" s="168" t="str">
        <f>IF(T108&gt;('Калькулятор'!$B$5+2),"",IF(T108='Калькулятор'!$B$5+2,0,IF(T108&lt;='Калькулятор'!$B$5,0,0)))</f>
        <v/>
      </c>
      <c r="O108" s="168" t="str">
        <f>IF(T108&gt;('Калькулятор'!$B$5+2),"",IF(T108='Калькулятор'!$B$5+2,0,IF(T108&lt;='Калькулятор'!$B$5,0,0)))</f>
        <v/>
      </c>
      <c r="P108" s="168" t="str">
        <f>IF(T108&gt;('Калькулятор'!$B$5+2),"",IF(T108='Калькулятор'!$B$5+2,0,IF(T108&lt;='Калькулятор'!$B$5,0,0)))</f>
        <v/>
      </c>
      <c r="Q108" s="168" t="str">
        <f>IF(T108&gt;('Калькулятор'!$B$5+2),"",IF(T108='Калькулятор'!$B$5+2,0,IF(T108&lt;='Калькулятор'!$B$5,0,0)))</f>
        <v/>
      </c>
      <c r="R108" s="171" t="str">
        <f>IF(T108&gt;('Калькулятор'!$B$5+2),"",IF(T108='Калькулятор'!$B$5+2,XIRR($D$7:D107,$B$7:B107,50),"Х"))</f>
        <v/>
      </c>
      <c r="S108" s="172" t="str">
        <f>IF(T108&gt;('Калькулятор'!$B$5+2),"",IF(T108='Калькулятор'!$B$5+2,F108+E108+J108,"Х"))</f>
        <v/>
      </c>
      <c r="T108" s="162">
        <v>102</v>
      </c>
      <c r="U108" s="163" t="str">
        <f ca="1">'Калькулятор'!E105</f>
        <v>погашено</v>
      </c>
    </row>
    <row r="109" ht="15.6">
      <c r="A109" s="164" t="str">
        <f>IF(T109&gt;('Калькулятор'!$B$5+2),"",IF(T109='Калькулятор'!$B$5+2,"Усього",'Калькулятор'!C106))</f>
        <v/>
      </c>
      <c r="B109" s="165" t="str">
        <f>IF(T109&gt;('Калькулятор'!$B$5+2),"",IF(T109='Калькулятор'!$B$5+2,"Х",'Калькулятор'!D106))</f>
        <v/>
      </c>
      <c r="C109" s="166" t="str">
        <f>IF(T109&gt;('Калькулятор'!$B$5+2),"",IF(T109='Калькулятор'!$B$5+2,SUM($C$8:C108),IFERROR(B109-B108,"")))</f>
        <v/>
      </c>
      <c r="D109" s="167" t="str">
        <f>IF(T109&gt;('Калькулятор'!$B$5+2),"",IF(T109='Калькулятор'!$B$5+2,SUM(D108),'Калькулятор'!I106))</f>
        <v/>
      </c>
      <c r="E109" s="167" t="str">
        <f>IF(T109&gt;('Калькулятор'!$B$5+2),"",IF(T109='Калькулятор'!$B$5+2,SUM(E108),'Калькулятор'!G106))</f>
        <v/>
      </c>
      <c r="F109" s="167" t="str">
        <f>IF(T109&gt;('Калькулятор'!$B$5+2),"",IF(T109='Калькулятор'!$B$5+2,SUM($F$7:F108),'Калькулятор'!H106))</f>
        <v/>
      </c>
      <c r="G109" s="168" t="str">
        <f>IF(T109&gt;('Калькулятор'!$B$5+2),"",IF(T109='Калькулятор'!$B$5+2,0,IF(T109&lt;='Калькулятор'!$B$5,0,0)))</f>
        <v/>
      </c>
      <c r="H109" s="168" t="str">
        <f>IF(T109&gt;('Калькулятор'!$B$5+2),"",IF(T109='Калькулятор'!$B$5+2,0,IF(T109&lt;='Калькулятор'!$B$5,0,0)))</f>
        <v/>
      </c>
      <c r="I109" s="169" t="str">
        <f>IF(T109&gt;('Калькулятор'!$B$5+2),"",IF(T109='Калькулятор'!$B$5+2,0,IF(T109&lt;='Калькулятор'!$B$5,0,0)))</f>
        <v/>
      </c>
      <c r="J109" s="167" t="str">
        <f>IF(T109&gt;('Калькулятор'!$B$5+2),"",IF(T109='Калькулятор'!$B$5+2,SUM($J$7:J108),IF(T109&lt;='Калькулятор'!$B$5,0,0)))</f>
        <v/>
      </c>
      <c r="K109" s="170" t="str">
        <f>IF(T109&gt;('Калькулятор'!$B$5+2),"",IF(T109='Калькулятор'!$B$5+2,0,IF(T109&lt;='Калькулятор'!$B$5,0,0)))</f>
        <v/>
      </c>
      <c r="L109" s="168" t="str">
        <f>IF(T109&gt;('Калькулятор'!$B$5+2),"",IF(T109='Калькулятор'!$B$5+2,0,IF(T109&lt;='Калькулятор'!$B$5,0,0)))</f>
        <v/>
      </c>
      <c r="M109" s="168" t="str">
        <f>IF(T109&gt;('Калькулятор'!$B$5+2),"",IF(T109='Калькулятор'!$B$5+2,0,IF(T109&lt;='Калькулятор'!$B$5,0,0)))</f>
        <v/>
      </c>
      <c r="N109" s="168" t="str">
        <f>IF(T109&gt;('Калькулятор'!$B$5+2),"",IF(T109='Калькулятор'!$B$5+2,0,IF(T109&lt;='Калькулятор'!$B$5,0,0)))</f>
        <v/>
      </c>
      <c r="O109" s="168" t="str">
        <f>IF(T109&gt;('Калькулятор'!$B$5+2),"",IF(T109='Калькулятор'!$B$5+2,0,IF(T109&lt;='Калькулятор'!$B$5,0,0)))</f>
        <v/>
      </c>
      <c r="P109" s="168" t="str">
        <f>IF(T109&gt;('Калькулятор'!$B$5+2),"",IF(T109='Калькулятор'!$B$5+2,0,IF(T109&lt;='Калькулятор'!$B$5,0,0)))</f>
        <v/>
      </c>
      <c r="Q109" s="168" t="str">
        <f>IF(T109&gt;('Калькулятор'!$B$5+2),"",IF(T109='Калькулятор'!$B$5+2,0,IF(T109&lt;='Калькулятор'!$B$5,0,0)))</f>
        <v/>
      </c>
      <c r="R109" s="171" t="str">
        <f>IF(T109&gt;('Калькулятор'!$B$5+2),"",IF(T109='Калькулятор'!$B$5+2,XIRR($D$7:D108,$B$7:B108,50),"Х"))</f>
        <v/>
      </c>
      <c r="S109" s="172" t="str">
        <f>IF(T109&gt;('Калькулятор'!$B$5+2),"",IF(T109='Калькулятор'!$B$5+2,F109+E109+J109,"Х"))</f>
        <v/>
      </c>
      <c r="T109" s="162">
        <v>103</v>
      </c>
      <c r="U109" s="163" t="str">
        <f ca="1">'Калькулятор'!E106</f>
        <v>погашено</v>
      </c>
    </row>
    <row r="110" ht="15.6">
      <c r="A110" s="164" t="str">
        <f>IF(T110&gt;('Калькулятор'!$B$5+2),"",IF(T110='Калькулятор'!$B$5+2,"Усього",'Калькулятор'!C107))</f>
        <v/>
      </c>
      <c r="B110" s="165" t="str">
        <f>IF(T110&gt;('Калькулятор'!$B$5+2),"",IF(T110='Калькулятор'!$B$5+2,"Х",'Калькулятор'!D107))</f>
        <v/>
      </c>
      <c r="C110" s="166" t="str">
        <f>IF(T110&gt;('Калькулятор'!$B$5+2),"",IF(T110='Калькулятор'!$B$5+2,SUM($C$8:C109),IFERROR(B110-B109,"")))</f>
        <v/>
      </c>
      <c r="D110" s="167" t="str">
        <f>IF(T110&gt;('Калькулятор'!$B$5+2),"",IF(T110='Калькулятор'!$B$5+2,SUM(D109),'Калькулятор'!I107))</f>
        <v/>
      </c>
      <c r="E110" s="167" t="str">
        <f>IF(T110&gt;('Калькулятор'!$B$5+2),"",IF(T110='Калькулятор'!$B$5+2,SUM(E109),'Калькулятор'!G107))</f>
        <v/>
      </c>
      <c r="F110" s="167" t="str">
        <f>IF(T110&gt;('Калькулятор'!$B$5+2),"",IF(T110='Калькулятор'!$B$5+2,SUM($F$7:F109),'Калькулятор'!H107))</f>
        <v/>
      </c>
      <c r="G110" s="168" t="str">
        <f>IF(T110&gt;('Калькулятор'!$B$5+2),"",IF(T110='Калькулятор'!$B$5+2,0,IF(T110&lt;='Калькулятор'!$B$5,0,0)))</f>
        <v/>
      </c>
      <c r="H110" s="168" t="str">
        <f>IF(T110&gt;('Калькулятор'!$B$5+2),"",IF(T110='Калькулятор'!$B$5+2,0,IF(T110&lt;='Калькулятор'!$B$5,0,0)))</f>
        <v/>
      </c>
      <c r="I110" s="169" t="str">
        <f>IF(T110&gt;('Калькулятор'!$B$5+2),"",IF(T110='Калькулятор'!$B$5+2,0,IF(T110&lt;='Калькулятор'!$B$5,0,0)))</f>
        <v/>
      </c>
      <c r="J110" s="167" t="str">
        <f>IF(T110&gt;('Калькулятор'!$B$5+2),"",IF(T110='Калькулятор'!$B$5+2,SUM($J$7:J109),IF(T110&lt;='Калькулятор'!$B$5,0,0)))</f>
        <v/>
      </c>
      <c r="K110" s="170" t="str">
        <f>IF(T110&gt;('Калькулятор'!$B$5+2),"",IF(T110='Калькулятор'!$B$5+2,0,IF(T110&lt;='Калькулятор'!$B$5,0,0)))</f>
        <v/>
      </c>
      <c r="L110" s="168" t="str">
        <f>IF(T110&gt;('Калькулятор'!$B$5+2),"",IF(T110='Калькулятор'!$B$5+2,0,IF(T110&lt;='Калькулятор'!$B$5,0,0)))</f>
        <v/>
      </c>
      <c r="M110" s="168" t="str">
        <f>IF(T110&gt;('Калькулятор'!$B$5+2),"",IF(T110='Калькулятор'!$B$5+2,0,IF(T110&lt;='Калькулятор'!$B$5,0,0)))</f>
        <v/>
      </c>
      <c r="N110" s="168" t="str">
        <f>IF(T110&gt;('Калькулятор'!$B$5+2),"",IF(T110='Калькулятор'!$B$5+2,0,IF(T110&lt;='Калькулятор'!$B$5,0,0)))</f>
        <v/>
      </c>
      <c r="O110" s="168" t="str">
        <f>IF(T110&gt;('Калькулятор'!$B$5+2),"",IF(T110='Калькулятор'!$B$5+2,0,IF(T110&lt;='Калькулятор'!$B$5,0,0)))</f>
        <v/>
      </c>
      <c r="P110" s="168" t="str">
        <f>IF(T110&gt;('Калькулятор'!$B$5+2),"",IF(T110='Калькулятор'!$B$5+2,0,IF(T110&lt;='Калькулятор'!$B$5,0,0)))</f>
        <v/>
      </c>
      <c r="Q110" s="168" t="str">
        <f>IF(T110&gt;('Калькулятор'!$B$5+2),"",IF(T110='Калькулятор'!$B$5+2,0,IF(T110&lt;='Калькулятор'!$B$5,0,0)))</f>
        <v/>
      </c>
      <c r="R110" s="171" t="str">
        <f>IF(T110&gt;('Калькулятор'!$B$5+2),"",IF(T110='Калькулятор'!$B$5+2,XIRR($D$7:D109,$B$7:B109,50),"Х"))</f>
        <v/>
      </c>
      <c r="S110" s="172" t="str">
        <f>IF(T110&gt;('Калькулятор'!$B$5+2),"",IF(T110='Калькулятор'!$B$5+2,F110+E110+J110,"Х"))</f>
        <v/>
      </c>
      <c r="T110" s="162">
        <v>104</v>
      </c>
      <c r="U110" s="163" t="str">
        <f ca="1">'Калькулятор'!E107</f>
        <v>погашено</v>
      </c>
    </row>
    <row r="111" ht="15.6">
      <c r="A111" s="164" t="str">
        <f>IF(T111&gt;('Калькулятор'!$B$5+2),"",IF(T111='Калькулятор'!$B$5+2,"Усього",'Калькулятор'!C108))</f>
        <v/>
      </c>
      <c r="B111" s="165" t="str">
        <f>IF(T111&gt;('Калькулятор'!$B$5+2),"",IF(T111='Калькулятор'!$B$5+2,"Х",'Калькулятор'!D108))</f>
        <v/>
      </c>
      <c r="C111" s="166" t="str">
        <f>IF(T111&gt;('Калькулятор'!$B$5+2),"",IF(T111='Калькулятор'!$B$5+2,SUM($C$8:C110),IFERROR(B111-B110,"")))</f>
        <v/>
      </c>
      <c r="D111" s="167" t="str">
        <f>IF(T111&gt;('Калькулятор'!$B$5+2),"",IF(T111='Калькулятор'!$B$5+2,SUM(D110),'Калькулятор'!I108))</f>
        <v/>
      </c>
      <c r="E111" s="167" t="str">
        <f>IF(T111&gt;('Калькулятор'!$B$5+2),"",IF(T111='Калькулятор'!$B$5+2,SUM(E110),'Калькулятор'!G108))</f>
        <v/>
      </c>
      <c r="F111" s="167" t="str">
        <f>IF(T111&gt;('Калькулятор'!$B$5+2),"",IF(T111='Калькулятор'!$B$5+2,SUM($F$7:F110),'Калькулятор'!H108))</f>
        <v/>
      </c>
      <c r="G111" s="168" t="str">
        <f>IF(T111&gt;('Калькулятор'!$B$5+2),"",IF(T111='Калькулятор'!$B$5+2,0,IF(T111&lt;='Калькулятор'!$B$5,0,0)))</f>
        <v/>
      </c>
      <c r="H111" s="168" t="str">
        <f>IF(T111&gt;('Калькулятор'!$B$5+2),"",IF(T111='Калькулятор'!$B$5+2,0,IF(T111&lt;='Калькулятор'!$B$5,0,0)))</f>
        <v/>
      </c>
      <c r="I111" s="169" t="str">
        <f>IF(T111&gt;('Калькулятор'!$B$5+2),"",IF(T111='Калькулятор'!$B$5+2,0,IF(T111&lt;='Калькулятор'!$B$5,0,0)))</f>
        <v/>
      </c>
      <c r="J111" s="167" t="str">
        <f>IF(T111&gt;('Калькулятор'!$B$5+2),"",IF(T111='Калькулятор'!$B$5+2,SUM($J$7:J110),IF(T111&lt;='Калькулятор'!$B$5,0,0)))</f>
        <v/>
      </c>
      <c r="K111" s="170" t="str">
        <f>IF(T111&gt;('Калькулятор'!$B$5+2),"",IF(T111='Калькулятор'!$B$5+2,0,IF(T111&lt;='Калькулятор'!$B$5,0,0)))</f>
        <v/>
      </c>
      <c r="L111" s="168" t="str">
        <f>IF(T111&gt;('Калькулятор'!$B$5+2),"",IF(T111='Калькулятор'!$B$5+2,0,IF(T111&lt;='Калькулятор'!$B$5,0,0)))</f>
        <v/>
      </c>
      <c r="M111" s="168" t="str">
        <f>IF(T111&gt;('Калькулятор'!$B$5+2),"",IF(T111='Калькулятор'!$B$5+2,0,IF(T111&lt;='Калькулятор'!$B$5,0,0)))</f>
        <v/>
      </c>
      <c r="N111" s="168" t="str">
        <f>IF(T111&gt;('Калькулятор'!$B$5+2),"",IF(T111='Калькулятор'!$B$5+2,0,IF(T111&lt;='Калькулятор'!$B$5,0,0)))</f>
        <v/>
      </c>
      <c r="O111" s="168" t="str">
        <f>IF(T111&gt;('Калькулятор'!$B$5+2),"",IF(T111='Калькулятор'!$B$5+2,0,IF(T111&lt;='Калькулятор'!$B$5,0,0)))</f>
        <v/>
      </c>
      <c r="P111" s="168" t="str">
        <f>IF(T111&gt;('Калькулятор'!$B$5+2),"",IF(T111='Калькулятор'!$B$5+2,0,IF(T111&lt;='Калькулятор'!$B$5,0,0)))</f>
        <v/>
      </c>
      <c r="Q111" s="168" t="str">
        <f>IF(T111&gt;('Калькулятор'!$B$5+2),"",IF(T111='Калькулятор'!$B$5+2,0,IF(T111&lt;='Калькулятор'!$B$5,0,0)))</f>
        <v/>
      </c>
      <c r="R111" s="171" t="str">
        <f>IF(T111&gt;('Калькулятор'!$B$5+2),"",IF(T111='Калькулятор'!$B$5+2,XIRR($D$7:D110,$B$7:B110,50),"Х"))</f>
        <v/>
      </c>
      <c r="S111" s="172" t="str">
        <f>IF(T111&gt;('Калькулятор'!$B$5+2),"",IF(T111='Калькулятор'!$B$5+2,F111+E111+J111,"Х"))</f>
        <v/>
      </c>
      <c r="T111" s="162">
        <v>105</v>
      </c>
      <c r="U111" s="163" t="str">
        <f ca="1">'Калькулятор'!E108</f>
        <v>погашено</v>
      </c>
    </row>
    <row r="112" ht="15.6">
      <c r="A112" s="164" t="str">
        <f>IF(T112&gt;('Калькулятор'!$B$5+2),"",IF(T112='Калькулятор'!$B$5+2,"Усього",'Калькулятор'!C109))</f>
        <v/>
      </c>
      <c r="B112" s="165" t="str">
        <f>IF(T112&gt;('Калькулятор'!$B$5+2),"",IF(T112='Калькулятор'!$B$5+2,"Х",'Калькулятор'!D109))</f>
        <v/>
      </c>
      <c r="C112" s="166" t="str">
        <f>IF(T112&gt;('Калькулятор'!$B$5+2),"",IF(T112='Калькулятор'!$B$5+2,SUM($C$8:C111),IFERROR(B112-B111,"")))</f>
        <v/>
      </c>
      <c r="D112" s="167" t="str">
        <f>IF(T112&gt;('Калькулятор'!$B$5+2),"",IF(T112='Калькулятор'!$B$5+2,SUM(D111),'Калькулятор'!I109))</f>
        <v/>
      </c>
      <c r="E112" s="167" t="str">
        <f>IF(T112&gt;('Калькулятор'!$B$5+2),"",IF(T112='Калькулятор'!$B$5+2,SUM(E111),'Калькулятор'!G109))</f>
        <v/>
      </c>
      <c r="F112" s="167" t="str">
        <f>IF(T112&gt;('Калькулятор'!$B$5+2),"",IF(T112='Калькулятор'!$B$5+2,SUM($F$7:F111),'Калькулятор'!H109))</f>
        <v/>
      </c>
      <c r="G112" s="168" t="str">
        <f>IF(T112&gt;('Калькулятор'!$B$5+2),"",IF(T112='Калькулятор'!$B$5+2,0,IF(T112&lt;='Калькулятор'!$B$5,0,0)))</f>
        <v/>
      </c>
      <c r="H112" s="168" t="str">
        <f>IF(T112&gt;('Калькулятор'!$B$5+2),"",IF(T112='Калькулятор'!$B$5+2,0,IF(T112&lt;='Калькулятор'!$B$5,0,0)))</f>
        <v/>
      </c>
      <c r="I112" s="169" t="str">
        <f>IF(T112&gt;('Калькулятор'!$B$5+2),"",IF(T112='Калькулятор'!$B$5+2,0,IF(T112&lt;='Калькулятор'!$B$5,0,0)))</f>
        <v/>
      </c>
      <c r="J112" s="167" t="str">
        <f>IF(T112&gt;('Калькулятор'!$B$5+2),"",IF(T112='Калькулятор'!$B$5+2,SUM($J$7:J111),IF(T112&lt;='Калькулятор'!$B$5,0,0)))</f>
        <v/>
      </c>
      <c r="K112" s="170" t="str">
        <f>IF(T112&gt;('Калькулятор'!$B$5+2),"",IF(T112='Калькулятор'!$B$5+2,0,IF(T112&lt;='Калькулятор'!$B$5,0,0)))</f>
        <v/>
      </c>
      <c r="L112" s="168" t="str">
        <f>IF(T112&gt;('Калькулятор'!$B$5+2),"",IF(T112='Калькулятор'!$B$5+2,0,IF(T112&lt;='Калькулятор'!$B$5,0,0)))</f>
        <v/>
      </c>
      <c r="M112" s="168" t="str">
        <f>IF(T112&gt;('Калькулятор'!$B$5+2),"",IF(T112='Калькулятор'!$B$5+2,0,IF(T112&lt;='Калькулятор'!$B$5,0,0)))</f>
        <v/>
      </c>
      <c r="N112" s="168" t="str">
        <f>IF(T112&gt;('Калькулятор'!$B$5+2),"",IF(T112='Калькулятор'!$B$5+2,0,IF(T112&lt;='Калькулятор'!$B$5,0,0)))</f>
        <v/>
      </c>
      <c r="O112" s="168" t="str">
        <f>IF(T112&gt;('Калькулятор'!$B$5+2),"",IF(T112='Калькулятор'!$B$5+2,0,IF(T112&lt;='Калькулятор'!$B$5,0,0)))</f>
        <v/>
      </c>
      <c r="P112" s="168" t="str">
        <f>IF(T112&gt;('Калькулятор'!$B$5+2),"",IF(T112='Калькулятор'!$B$5+2,0,IF(T112&lt;='Калькулятор'!$B$5,0,0)))</f>
        <v/>
      </c>
      <c r="Q112" s="168" t="str">
        <f>IF(T112&gt;('Калькулятор'!$B$5+2),"",IF(T112='Калькулятор'!$B$5+2,0,IF(T112&lt;='Калькулятор'!$B$5,0,0)))</f>
        <v/>
      </c>
      <c r="R112" s="171" t="str">
        <f>IF(T112&gt;('Калькулятор'!$B$5+2),"",IF(T112='Калькулятор'!$B$5+2,XIRR($D$7:D111,$B$7:B111,50),"Х"))</f>
        <v/>
      </c>
      <c r="S112" s="172" t="str">
        <f>IF(T112&gt;('Калькулятор'!$B$5+2),"",IF(T112='Калькулятор'!$B$5+2,F112+E112+J112,"Х"))</f>
        <v/>
      </c>
      <c r="T112" s="162">
        <v>106</v>
      </c>
      <c r="U112" s="163" t="str">
        <f ca="1">'Калькулятор'!E109</f>
        <v>погашено</v>
      </c>
    </row>
    <row r="113" ht="15.6">
      <c r="A113" s="164" t="str">
        <f>IF(T113&gt;('Калькулятор'!$B$5+2),"",IF(T113='Калькулятор'!$B$5+2,"Усього",'Калькулятор'!C110))</f>
        <v/>
      </c>
      <c r="B113" s="165" t="str">
        <f>IF(T113&gt;('Калькулятор'!$B$5+2),"",IF(T113='Калькулятор'!$B$5+2,"Х",'Калькулятор'!D110))</f>
        <v/>
      </c>
      <c r="C113" s="166" t="str">
        <f>IF(T113&gt;('Калькулятор'!$B$5+2),"",IF(T113='Калькулятор'!$B$5+2,SUM($C$8:C112),IFERROR(B113-B112,"")))</f>
        <v/>
      </c>
      <c r="D113" s="167" t="str">
        <f>IF(T113&gt;('Калькулятор'!$B$5+2),"",IF(T113='Калькулятор'!$B$5+2,SUM(D112),'Калькулятор'!I110))</f>
        <v/>
      </c>
      <c r="E113" s="167" t="str">
        <f>IF(T113&gt;('Калькулятор'!$B$5+2),"",IF(T113='Калькулятор'!$B$5+2,SUM(E112),'Калькулятор'!G110))</f>
        <v/>
      </c>
      <c r="F113" s="167" t="str">
        <f>IF(T113&gt;('Калькулятор'!$B$5+2),"",IF(T113='Калькулятор'!$B$5+2,SUM($F$7:F112),'Калькулятор'!H110))</f>
        <v/>
      </c>
      <c r="G113" s="168" t="str">
        <f>IF(T113&gt;('Калькулятор'!$B$5+2),"",IF(T113='Калькулятор'!$B$5+2,0,IF(T113&lt;='Калькулятор'!$B$5,0,0)))</f>
        <v/>
      </c>
      <c r="H113" s="168" t="str">
        <f>IF(T113&gt;('Калькулятор'!$B$5+2),"",IF(T113='Калькулятор'!$B$5+2,0,IF(T113&lt;='Калькулятор'!$B$5,0,0)))</f>
        <v/>
      </c>
      <c r="I113" s="169" t="str">
        <f>IF(T113&gt;('Калькулятор'!$B$5+2),"",IF(T113='Калькулятор'!$B$5+2,0,IF(T113&lt;='Калькулятор'!$B$5,0,0)))</f>
        <v/>
      </c>
      <c r="J113" s="167" t="str">
        <f>IF(T113&gt;('Калькулятор'!$B$5+2),"",IF(T113='Калькулятор'!$B$5+2,SUM($J$7:J112),IF(T113&lt;='Калькулятор'!$B$5,0,0)))</f>
        <v/>
      </c>
      <c r="K113" s="170" t="str">
        <f>IF(T113&gt;('Калькулятор'!$B$5+2),"",IF(T113='Калькулятор'!$B$5+2,0,IF(T113&lt;='Калькулятор'!$B$5,0,0)))</f>
        <v/>
      </c>
      <c r="L113" s="168" t="str">
        <f>IF(T113&gt;('Калькулятор'!$B$5+2),"",IF(T113='Калькулятор'!$B$5+2,0,IF(T113&lt;='Калькулятор'!$B$5,0,0)))</f>
        <v/>
      </c>
      <c r="M113" s="168" t="str">
        <f>IF(T113&gt;('Калькулятор'!$B$5+2),"",IF(T113='Калькулятор'!$B$5+2,0,IF(T113&lt;='Калькулятор'!$B$5,0,0)))</f>
        <v/>
      </c>
      <c r="N113" s="168" t="str">
        <f>IF(T113&gt;('Калькулятор'!$B$5+2),"",IF(T113='Калькулятор'!$B$5+2,0,IF(T113&lt;='Калькулятор'!$B$5,0,0)))</f>
        <v/>
      </c>
      <c r="O113" s="168" t="str">
        <f>IF(T113&gt;('Калькулятор'!$B$5+2),"",IF(T113='Калькулятор'!$B$5+2,0,IF(T113&lt;='Калькулятор'!$B$5,0,0)))</f>
        <v/>
      </c>
      <c r="P113" s="168" t="str">
        <f>IF(T113&gt;('Калькулятор'!$B$5+2),"",IF(T113='Калькулятор'!$B$5+2,0,IF(T113&lt;='Калькулятор'!$B$5,0,0)))</f>
        <v/>
      </c>
      <c r="Q113" s="168" t="str">
        <f>IF(T113&gt;('Калькулятор'!$B$5+2),"",IF(T113='Калькулятор'!$B$5+2,0,IF(T113&lt;='Калькулятор'!$B$5,0,0)))</f>
        <v/>
      </c>
      <c r="R113" s="171" t="str">
        <f>IF(T113&gt;('Калькулятор'!$B$5+2),"",IF(T113='Калькулятор'!$B$5+2,XIRR($D$7:D112,$B$7:B112,50),"Х"))</f>
        <v/>
      </c>
      <c r="S113" s="172" t="str">
        <f>IF(T113&gt;('Калькулятор'!$B$5+2),"",IF(T113='Калькулятор'!$B$5+2,F113+E113+J113,"Х"))</f>
        <v/>
      </c>
      <c r="T113" s="162">
        <v>107</v>
      </c>
      <c r="U113" s="163" t="str">
        <f ca="1">'Калькулятор'!E110</f>
        <v>погашено</v>
      </c>
    </row>
    <row r="114" ht="15.6">
      <c r="A114" s="164" t="str">
        <f>IF(T114&gt;('Калькулятор'!$B$5+2),"",IF(T114='Калькулятор'!$B$5+2,"Усього",'Калькулятор'!C111))</f>
        <v/>
      </c>
      <c r="B114" s="165" t="str">
        <f>IF(T114&gt;('Калькулятор'!$B$5+2),"",IF(T114='Калькулятор'!$B$5+2,"Х",'Калькулятор'!D111))</f>
        <v/>
      </c>
      <c r="C114" s="166" t="str">
        <f>IF(T114&gt;('Калькулятор'!$B$5+2),"",IF(T114='Калькулятор'!$B$5+2,SUM($C$8:C113),IFERROR(B114-B113,"")))</f>
        <v/>
      </c>
      <c r="D114" s="167" t="str">
        <f>IF(T114&gt;('Калькулятор'!$B$5+2),"",IF(T114='Калькулятор'!$B$5+2,SUM(D113),'Калькулятор'!I111))</f>
        <v/>
      </c>
      <c r="E114" s="167" t="str">
        <f>IF(T114&gt;('Калькулятор'!$B$5+2),"",IF(T114='Калькулятор'!$B$5+2,SUM(E113),'Калькулятор'!G111))</f>
        <v/>
      </c>
      <c r="F114" s="167" t="str">
        <f>IF(T114&gt;('Калькулятор'!$B$5+2),"",IF(T114='Калькулятор'!$B$5+2,SUM($F$7:F113),'Калькулятор'!H111))</f>
        <v/>
      </c>
      <c r="G114" s="168" t="str">
        <f>IF(T114&gt;('Калькулятор'!$B$5+2),"",IF(T114='Калькулятор'!$B$5+2,0,IF(T114&lt;='Калькулятор'!$B$5,0,0)))</f>
        <v/>
      </c>
      <c r="H114" s="168" t="str">
        <f>IF(T114&gt;('Калькулятор'!$B$5+2),"",IF(T114='Калькулятор'!$B$5+2,0,IF(T114&lt;='Калькулятор'!$B$5,0,0)))</f>
        <v/>
      </c>
      <c r="I114" s="169" t="str">
        <f>IF(T114&gt;('Калькулятор'!$B$5+2),"",IF(T114='Калькулятор'!$B$5+2,0,IF(T114&lt;='Калькулятор'!$B$5,0,0)))</f>
        <v/>
      </c>
      <c r="J114" s="167" t="str">
        <f>IF(T114&gt;('Калькулятор'!$B$5+2),"",IF(T114='Калькулятор'!$B$5+2,SUM($J$7:J113),IF(T114&lt;='Калькулятор'!$B$5,0,0)))</f>
        <v/>
      </c>
      <c r="K114" s="170" t="str">
        <f>IF(T114&gt;('Калькулятор'!$B$5+2),"",IF(T114='Калькулятор'!$B$5+2,0,IF(T114&lt;='Калькулятор'!$B$5,0,0)))</f>
        <v/>
      </c>
      <c r="L114" s="168" t="str">
        <f>IF(T114&gt;('Калькулятор'!$B$5+2),"",IF(T114='Калькулятор'!$B$5+2,0,IF(T114&lt;='Калькулятор'!$B$5,0,0)))</f>
        <v/>
      </c>
      <c r="M114" s="168" t="str">
        <f>IF(T114&gt;('Калькулятор'!$B$5+2),"",IF(T114='Калькулятор'!$B$5+2,0,IF(T114&lt;='Калькулятор'!$B$5,0,0)))</f>
        <v/>
      </c>
      <c r="N114" s="168" t="str">
        <f>IF(T114&gt;('Калькулятор'!$B$5+2),"",IF(T114='Калькулятор'!$B$5+2,0,IF(T114&lt;='Калькулятор'!$B$5,0,0)))</f>
        <v/>
      </c>
      <c r="O114" s="168" t="str">
        <f>IF(T114&gt;('Калькулятор'!$B$5+2),"",IF(T114='Калькулятор'!$B$5+2,0,IF(T114&lt;='Калькулятор'!$B$5,0,0)))</f>
        <v/>
      </c>
      <c r="P114" s="168" t="str">
        <f>IF(T114&gt;('Калькулятор'!$B$5+2),"",IF(T114='Калькулятор'!$B$5+2,0,IF(T114&lt;='Калькулятор'!$B$5,0,0)))</f>
        <v/>
      </c>
      <c r="Q114" s="168" t="str">
        <f>IF(T114&gt;('Калькулятор'!$B$5+2),"",IF(T114='Калькулятор'!$B$5+2,0,IF(T114&lt;='Калькулятор'!$B$5,0,0)))</f>
        <v/>
      </c>
      <c r="R114" s="171" t="str">
        <f>IF(T114&gt;('Калькулятор'!$B$5+2),"",IF(T114='Калькулятор'!$B$5+2,XIRR($D$7:D113,$B$7:B113,50),"Х"))</f>
        <v/>
      </c>
      <c r="S114" s="172" t="str">
        <f>IF(T114&gt;('Калькулятор'!$B$5+2),"",IF(T114='Калькулятор'!$B$5+2,F114+E114+J114,"Х"))</f>
        <v/>
      </c>
      <c r="T114" s="162">
        <v>108</v>
      </c>
      <c r="U114" s="163" t="str">
        <f ca="1">'Калькулятор'!E111</f>
        <v>погашено</v>
      </c>
    </row>
    <row r="115" ht="15.6">
      <c r="A115" s="164" t="str">
        <f>IF(T115&gt;('Калькулятор'!$B$5+2),"",IF(T115='Калькулятор'!$B$5+2,"Усього",'Калькулятор'!C112))</f>
        <v/>
      </c>
      <c r="B115" s="165" t="str">
        <f>IF(T115&gt;('Калькулятор'!$B$5+2),"",IF(T115='Калькулятор'!$B$5+2,"Х",'Калькулятор'!D112))</f>
        <v/>
      </c>
      <c r="C115" s="166" t="str">
        <f>IF(T115&gt;('Калькулятор'!$B$5+2),"",IF(T115='Калькулятор'!$B$5+2,SUM($C$8:C114),IFERROR(B115-B114,"")))</f>
        <v/>
      </c>
      <c r="D115" s="167" t="str">
        <f>IF(T115&gt;('Калькулятор'!$B$5+2),"",IF(T115='Калькулятор'!$B$5+2,SUM(D114),'Калькулятор'!I112))</f>
        <v/>
      </c>
      <c r="E115" s="167" t="str">
        <f>IF(T115&gt;('Калькулятор'!$B$5+2),"",IF(T115='Калькулятор'!$B$5+2,SUM(E114),'Калькулятор'!G112))</f>
        <v/>
      </c>
      <c r="F115" s="167" t="str">
        <f>IF(T115&gt;('Калькулятор'!$B$5+2),"",IF(T115='Калькулятор'!$B$5+2,SUM($F$7:F114),'Калькулятор'!H112))</f>
        <v/>
      </c>
      <c r="G115" s="168" t="str">
        <f>IF(T115&gt;('Калькулятор'!$B$5+2),"",IF(T115='Калькулятор'!$B$5+2,0,IF(T115&lt;='Калькулятор'!$B$5,0,0)))</f>
        <v/>
      </c>
      <c r="H115" s="168" t="str">
        <f>IF(T115&gt;('Калькулятор'!$B$5+2),"",IF(T115='Калькулятор'!$B$5+2,0,IF(T115&lt;='Калькулятор'!$B$5,0,0)))</f>
        <v/>
      </c>
      <c r="I115" s="169" t="str">
        <f>IF(T115&gt;('Калькулятор'!$B$5+2),"",IF(T115='Калькулятор'!$B$5+2,0,IF(T115&lt;='Калькулятор'!$B$5,0,0)))</f>
        <v/>
      </c>
      <c r="J115" s="167" t="str">
        <f>IF(T115&gt;('Калькулятор'!$B$5+2),"",IF(T115='Калькулятор'!$B$5+2,SUM($J$7:J114),IF(T115&lt;='Калькулятор'!$B$5,0,0)))</f>
        <v/>
      </c>
      <c r="K115" s="170" t="str">
        <f>IF(T115&gt;('Калькулятор'!$B$5+2),"",IF(T115='Калькулятор'!$B$5+2,0,IF(T115&lt;='Калькулятор'!$B$5,0,0)))</f>
        <v/>
      </c>
      <c r="L115" s="168" t="str">
        <f>IF(T115&gt;('Калькулятор'!$B$5+2),"",IF(T115='Калькулятор'!$B$5+2,0,IF(T115&lt;='Калькулятор'!$B$5,0,0)))</f>
        <v/>
      </c>
      <c r="M115" s="168" t="str">
        <f>IF(T115&gt;('Калькулятор'!$B$5+2),"",IF(T115='Калькулятор'!$B$5+2,0,IF(T115&lt;='Калькулятор'!$B$5,0,0)))</f>
        <v/>
      </c>
      <c r="N115" s="168" t="str">
        <f>IF(T115&gt;('Калькулятор'!$B$5+2),"",IF(T115='Калькулятор'!$B$5+2,0,IF(T115&lt;='Калькулятор'!$B$5,0,0)))</f>
        <v/>
      </c>
      <c r="O115" s="168" t="str">
        <f>IF(T115&gt;('Калькулятор'!$B$5+2),"",IF(T115='Калькулятор'!$B$5+2,0,IF(T115&lt;='Калькулятор'!$B$5,0,0)))</f>
        <v/>
      </c>
      <c r="P115" s="168" t="str">
        <f>IF(T115&gt;('Калькулятор'!$B$5+2),"",IF(T115='Калькулятор'!$B$5+2,0,IF(T115&lt;='Калькулятор'!$B$5,0,0)))</f>
        <v/>
      </c>
      <c r="Q115" s="168" t="str">
        <f>IF(T115&gt;('Калькулятор'!$B$5+2),"",IF(T115='Калькулятор'!$B$5+2,0,IF(T115&lt;='Калькулятор'!$B$5,0,0)))</f>
        <v/>
      </c>
      <c r="R115" s="171" t="str">
        <f>IF(T115&gt;('Калькулятор'!$B$5+2),"",IF(T115='Калькулятор'!$B$5+2,XIRR($D$7:D114,$B$7:B114,50),"Х"))</f>
        <v/>
      </c>
      <c r="S115" s="172" t="str">
        <f>IF(T115&gt;('Калькулятор'!$B$5+2),"",IF(T115='Калькулятор'!$B$5+2,F115+E115+J115,"Х"))</f>
        <v/>
      </c>
      <c r="T115" s="162">
        <v>109</v>
      </c>
      <c r="U115" s="163" t="str">
        <f ca="1">'Калькулятор'!E112</f>
        <v>погашено</v>
      </c>
    </row>
    <row r="116" ht="15.6">
      <c r="A116" s="164" t="str">
        <f>IF(T116&gt;('Калькулятор'!$B$5+2),"",IF(T116='Калькулятор'!$B$5+2,"Усього",'Калькулятор'!C113))</f>
        <v/>
      </c>
      <c r="B116" s="165" t="str">
        <f>IF(T116&gt;('Калькулятор'!$B$5+2),"",IF(T116='Калькулятор'!$B$5+2,"Х",'Калькулятор'!D113))</f>
        <v/>
      </c>
      <c r="C116" s="166" t="str">
        <f>IF(T116&gt;('Калькулятор'!$B$5+2),"",IF(T116='Калькулятор'!$B$5+2,SUM($C$8:C115),IFERROR(B116-B115,"")))</f>
        <v/>
      </c>
      <c r="D116" s="167" t="str">
        <f>IF(T116&gt;('Калькулятор'!$B$5+2),"",IF(T116='Калькулятор'!$B$5+2,SUM(D115),'Калькулятор'!I113))</f>
        <v/>
      </c>
      <c r="E116" s="167" t="str">
        <f>IF(T116&gt;('Калькулятор'!$B$5+2),"",IF(T116='Калькулятор'!$B$5+2,SUM(E115),'Калькулятор'!G113))</f>
        <v/>
      </c>
      <c r="F116" s="167" t="str">
        <f>IF(T116&gt;('Калькулятор'!$B$5+2),"",IF(T116='Калькулятор'!$B$5+2,SUM($F$7:F115),'Калькулятор'!H113))</f>
        <v/>
      </c>
      <c r="G116" s="168" t="str">
        <f>IF(T116&gt;('Калькулятор'!$B$5+2),"",IF(T116='Калькулятор'!$B$5+2,0,IF(T116&lt;='Калькулятор'!$B$5,0,0)))</f>
        <v/>
      </c>
      <c r="H116" s="168" t="str">
        <f>IF(T116&gt;('Калькулятор'!$B$5+2),"",IF(T116='Калькулятор'!$B$5+2,0,IF(T116&lt;='Калькулятор'!$B$5,0,0)))</f>
        <v/>
      </c>
      <c r="I116" s="169" t="str">
        <f>IF(T116&gt;('Калькулятор'!$B$5+2),"",IF(T116='Калькулятор'!$B$5+2,0,IF(T116&lt;='Калькулятор'!$B$5,0,0)))</f>
        <v/>
      </c>
      <c r="J116" s="167" t="str">
        <f>IF(T116&gt;('Калькулятор'!$B$5+2),"",IF(T116='Калькулятор'!$B$5+2,SUM($J$7:J115),IF(T116&lt;='Калькулятор'!$B$5,0,0)))</f>
        <v/>
      </c>
      <c r="K116" s="170" t="str">
        <f>IF(T116&gt;('Калькулятор'!$B$5+2),"",IF(T116='Калькулятор'!$B$5+2,0,IF(T116&lt;='Калькулятор'!$B$5,0,0)))</f>
        <v/>
      </c>
      <c r="L116" s="168" t="str">
        <f>IF(T116&gt;('Калькулятор'!$B$5+2),"",IF(T116='Калькулятор'!$B$5+2,0,IF(T116&lt;='Калькулятор'!$B$5,0,0)))</f>
        <v/>
      </c>
      <c r="M116" s="168" t="str">
        <f>IF(T116&gt;('Калькулятор'!$B$5+2),"",IF(T116='Калькулятор'!$B$5+2,0,IF(T116&lt;='Калькулятор'!$B$5,0,0)))</f>
        <v/>
      </c>
      <c r="N116" s="168" t="str">
        <f>IF(T116&gt;('Калькулятор'!$B$5+2),"",IF(T116='Калькулятор'!$B$5+2,0,IF(T116&lt;='Калькулятор'!$B$5,0,0)))</f>
        <v/>
      </c>
      <c r="O116" s="168" t="str">
        <f>IF(T116&gt;('Калькулятор'!$B$5+2),"",IF(T116='Калькулятор'!$B$5+2,0,IF(T116&lt;='Калькулятор'!$B$5,0,0)))</f>
        <v/>
      </c>
      <c r="P116" s="168" t="str">
        <f>IF(T116&gt;('Калькулятор'!$B$5+2),"",IF(T116='Калькулятор'!$B$5+2,0,IF(T116&lt;='Калькулятор'!$B$5,0,0)))</f>
        <v/>
      </c>
      <c r="Q116" s="168" t="str">
        <f>IF(T116&gt;('Калькулятор'!$B$5+2),"",IF(T116='Калькулятор'!$B$5+2,0,IF(T116&lt;='Калькулятор'!$B$5,0,0)))</f>
        <v/>
      </c>
      <c r="R116" s="171" t="str">
        <f>IF(T116&gt;('Калькулятор'!$B$5+2),"",IF(T116='Калькулятор'!$B$5+2,XIRR($D$7:D115,$B$7:B115,50),"Х"))</f>
        <v/>
      </c>
      <c r="S116" s="172" t="str">
        <f>IF(T116&gt;('Калькулятор'!$B$5+2),"",IF(T116='Калькулятор'!$B$5+2,F116+E116+J116,"Х"))</f>
        <v/>
      </c>
      <c r="T116" s="162">
        <v>110</v>
      </c>
      <c r="U116" s="163" t="str">
        <f ca="1">'Калькулятор'!E113</f>
        <v>погашено</v>
      </c>
    </row>
    <row r="117" ht="15.6">
      <c r="A117" s="164" t="str">
        <f>IF(T117&gt;('Калькулятор'!$B$5+2),"",IF(T117='Калькулятор'!$B$5+2,"Усього",'Калькулятор'!C114))</f>
        <v/>
      </c>
      <c r="B117" s="165" t="str">
        <f>IF(T117&gt;('Калькулятор'!$B$5+2),"",IF(T117='Калькулятор'!$B$5+2,"Х",'Калькулятор'!D114))</f>
        <v/>
      </c>
      <c r="C117" s="166" t="str">
        <f>IF(T117&gt;('Калькулятор'!$B$5+2),"",IF(T117='Калькулятор'!$B$5+2,SUM($C$8:C116),IFERROR(B117-B116,"")))</f>
        <v/>
      </c>
      <c r="D117" s="167" t="str">
        <f>IF(T117&gt;('Калькулятор'!$B$5+2),"",IF(T117='Калькулятор'!$B$5+2,SUM(D116),'Калькулятор'!I114))</f>
        <v/>
      </c>
      <c r="E117" s="167" t="str">
        <f>IF(T117&gt;('Калькулятор'!$B$5+2),"",IF(T117='Калькулятор'!$B$5+2,SUM(E116),'Калькулятор'!G114))</f>
        <v/>
      </c>
      <c r="F117" s="167" t="str">
        <f>IF(T117&gt;('Калькулятор'!$B$5+2),"",IF(T117='Калькулятор'!$B$5+2,SUM($F$7:F116),'Калькулятор'!H114))</f>
        <v/>
      </c>
      <c r="G117" s="168" t="str">
        <f>IF(T117&gt;('Калькулятор'!$B$5+2),"",IF(T117='Калькулятор'!$B$5+2,0,IF(T117&lt;='Калькулятор'!$B$5,0,0)))</f>
        <v/>
      </c>
      <c r="H117" s="168" t="str">
        <f>IF(T117&gt;('Калькулятор'!$B$5+2),"",IF(T117='Калькулятор'!$B$5+2,0,IF(T117&lt;='Калькулятор'!$B$5,0,0)))</f>
        <v/>
      </c>
      <c r="I117" s="169" t="str">
        <f>IF(T117&gt;('Калькулятор'!$B$5+2),"",IF(T117='Калькулятор'!$B$5+2,0,IF(T117&lt;='Калькулятор'!$B$5,0,0)))</f>
        <v/>
      </c>
      <c r="J117" s="167" t="str">
        <f>IF(T117&gt;('Калькулятор'!$B$5+2),"",IF(T117='Калькулятор'!$B$5+2,SUM($J$7:J116),IF(T117&lt;='Калькулятор'!$B$5,0,0)))</f>
        <v/>
      </c>
      <c r="K117" s="170" t="str">
        <f>IF(T117&gt;('Калькулятор'!$B$5+2),"",IF(T117='Калькулятор'!$B$5+2,0,IF(T117&lt;='Калькулятор'!$B$5,0,0)))</f>
        <v/>
      </c>
      <c r="L117" s="168" t="str">
        <f>IF(T117&gt;('Калькулятор'!$B$5+2),"",IF(T117='Калькулятор'!$B$5+2,0,IF(T117&lt;='Калькулятор'!$B$5,0,0)))</f>
        <v/>
      </c>
      <c r="M117" s="168" t="str">
        <f>IF(T117&gt;('Калькулятор'!$B$5+2),"",IF(T117='Калькулятор'!$B$5+2,0,IF(T117&lt;='Калькулятор'!$B$5,0,0)))</f>
        <v/>
      </c>
      <c r="N117" s="168" t="str">
        <f>IF(T117&gt;('Калькулятор'!$B$5+2),"",IF(T117='Калькулятор'!$B$5+2,0,IF(T117&lt;='Калькулятор'!$B$5,0,0)))</f>
        <v/>
      </c>
      <c r="O117" s="168" t="str">
        <f>IF(T117&gt;('Калькулятор'!$B$5+2),"",IF(T117='Калькулятор'!$B$5+2,0,IF(T117&lt;='Калькулятор'!$B$5,0,0)))</f>
        <v/>
      </c>
      <c r="P117" s="168" t="str">
        <f>IF(T117&gt;('Калькулятор'!$B$5+2),"",IF(T117='Калькулятор'!$B$5+2,0,IF(T117&lt;='Калькулятор'!$B$5,0,0)))</f>
        <v/>
      </c>
      <c r="Q117" s="168" t="str">
        <f>IF(T117&gt;('Калькулятор'!$B$5+2),"",IF(T117='Калькулятор'!$B$5+2,0,IF(T117&lt;='Калькулятор'!$B$5,0,0)))</f>
        <v/>
      </c>
      <c r="R117" s="171" t="str">
        <f>IF(T117&gt;('Калькулятор'!$B$5+2),"",IF(T117='Калькулятор'!$B$5+2,XIRR($D$7:D116,$B$7:B116,50),"Х"))</f>
        <v/>
      </c>
      <c r="S117" s="172" t="str">
        <f>IF(T117&gt;('Калькулятор'!$B$5+2),"",IF(T117='Калькулятор'!$B$5+2,F117+E117+J117,"Х"))</f>
        <v/>
      </c>
      <c r="T117" s="162">
        <v>111</v>
      </c>
      <c r="U117" s="163" t="str">
        <f ca="1">'Калькулятор'!E114</f>
        <v>погашено</v>
      </c>
    </row>
    <row r="118" ht="15.6">
      <c r="A118" s="164" t="str">
        <f>IF(T118&gt;('Калькулятор'!$B$5+2),"",IF(T118='Калькулятор'!$B$5+2,"Усього",'Калькулятор'!C115))</f>
        <v/>
      </c>
      <c r="B118" s="165" t="str">
        <f>IF(T118&gt;('Калькулятор'!$B$5+2),"",IF(T118='Калькулятор'!$B$5+2,"Х",'Калькулятор'!D115))</f>
        <v/>
      </c>
      <c r="C118" s="166" t="str">
        <f>IF(T118&gt;('Калькулятор'!$B$5+2),"",IF(T118='Калькулятор'!$B$5+2,SUM($C$8:C117),IFERROR(B118-B117,"")))</f>
        <v/>
      </c>
      <c r="D118" s="167" t="str">
        <f>IF(T118&gt;('Калькулятор'!$B$5+2),"",IF(T118='Калькулятор'!$B$5+2,SUM(D117),'Калькулятор'!I115))</f>
        <v/>
      </c>
      <c r="E118" s="167" t="str">
        <f>IF(T118&gt;('Калькулятор'!$B$5+2),"",IF(T118='Калькулятор'!$B$5+2,SUM(E117),'Калькулятор'!G115))</f>
        <v/>
      </c>
      <c r="F118" s="167" t="str">
        <f>IF(T118&gt;('Калькулятор'!$B$5+2),"",IF(T118='Калькулятор'!$B$5+2,SUM($F$7:F117),'Калькулятор'!H115))</f>
        <v/>
      </c>
      <c r="G118" s="168" t="str">
        <f>IF(T118&gt;('Калькулятор'!$B$5+2),"",IF(T118='Калькулятор'!$B$5+2,0,IF(T118&lt;='Калькулятор'!$B$5,0,0)))</f>
        <v/>
      </c>
      <c r="H118" s="168" t="str">
        <f>IF(T118&gt;('Калькулятор'!$B$5+2),"",IF(T118='Калькулятор'!$B$5+2,0,IF(T118&lt;='Калькулятор'!$B$5,0,0)))</f>
        <v/>
      </c>
      <c r="I118" s="169" t="str">
        <f>IF(T118&gt;('Калькулятор'!$B$5+2),"",IF(T118='Калькулятор'!$B$5+2,0,IF(T118&lt;='Калькулятор'!$B$5,0,0)))</f>
        <v/>
      </c>
      <c r="J118" s="167" t="str">
        <f>IF(T118&gt;('Калькулятор'!$B$5+2),"",IF(T118='Калькулятор'!$B$5+2,SUM($J$7:J117),IF(T118&lt;='Калькулятор'!$B$5,0,0)))</f>
        <v/>
      </c>
      <c r="K118" s="170" t="str">
        <f>IF(T118&gt;('Калькулятор'!$B$5+2),"",IF(T118='Калькулятор'!$B$5+2,0,IF(T118&lt;='Калькулятор'!$B$5,0,0)))</f>
        <v/>
      </c>
      <c r="L118" s="168" t="str">
        <f>IF(T118&gt;('Калькулятор'!$B$5+2),"",IF(T118='Калькулятор'!$B$5+2,0,IF(T118&lt;='Калькулятор'!$B$5,0,0)))</f>
        <v/>
      </c>
      <c r="M118" s="168" t="str">
        <f>IF(T118&gt;('Калькулятор'!$B$5+2),"",IF(T118='Калькулятор'!$B$5+2,0,IF(T118&lt;='Калькулятор'!$B$5,0,0)))</f>
        <v/>
      </c>
      <c r="N118" s="168" t="str">
        <f>IF(T118&gt;('Калькулятор'!$B$5+2),"",IF(T118='Калькулятор'!$B$5+2,0,IF(T118&lt;='Калькулятор'!$B$5,0,0)))</f>
        <v/>
      </c>
      <c r="O118" s="168" t="str">
        <f>IF(T118&gt;('Калькулятор'!$B$5+2),"",IF(T118='Калькулятор'!$B$5+2,0,IF(T118&lt;='Калькулятор'!$B$5,0,0)))</f>
        <v/>
      </c>
      <c r="P118" s="168" t="str">
        <f>IF(T118&gt;('Калькулятор'!$B$5+2),"",IF(T118='Калькулятор'!$B$5+2,0,IF(T118&lt;='Калькулятор'!$B$5,0,0)))</f>
        <v/>
      </c>
      <c r="Q118" s="168" t="str">
        <f>IF(T118&gt;('Калькулятор'!$B$5+2),"",IF(T118='Калькулятор'!$B$5+2,0,IF(T118&lt;='Калькулятор'!$B$5,0,0)))</f>
        <v/>
      </c>
      <c r="R118" s="171" t="str">
        <f>IF(T118&gt;('Калькулятор'!$B$5+2),"",IF(T118='Калькулятор'!$B$5+2,XIRR($D$7:D117,$B$7:B117,50),"Х"))</f>
        <v/>
      </c>
      <c r="S118" s="172" t="str">
        <f>IF(T118&gt;('Калькулятор'!$B$5+2),"",IF(T118='Калькулятор'!$B$5+2,F118+E118+J118,"Х"))</f>
        <v/>
      </c>
      <c r="T118" s="162">
        <v>112</v>
      </c>
      <c r="U118" s="163" t="str">
        <f ca="1">'Калькулятор'!E115</f>
        <v>погашено</v>
      </c>
    </row>
    <row r="119" ht="15.6">
      <c r="A119" s="164" t="str">
        <f>IF(T119&gt;('Калькулятор'!$B$5+2),"",IF(T119='Калькулятор'!$B$5+2,"Усього",'Калькулятор'!C116))</f>
        <v/>
      </c>
      <c r="B119" s="165" t="str">
        <f>IF(T119&gt;('Калькулятор'!$B$5+2),"",IF(T119='Калькулятор'!$B$5+2,"Х",'Калькулятор'!D116))</f>
        <v/>
      </c>
      <c r="C119" s="166" t="str">
        <f>IF(T119&gt;('Калькулятор'!$B$5+2),"",IF(T119='Калькулятор'!$B$5+2,SUM($C$8:C118),IFERROR(B119-B118,"")))</f>
        <v/>
      </c>
      <c r="D119" s="167" t="str">
        <f>IF(T119&gt;('Калькулятор'!$B$5+2),"",IF(T119='Калькулятор'!$B$5+2,SUM(D118),'Калькулятор'!I116))</f>
        <v/>
      </c>
      <c r="E119" s="167" t="str">
        <f>IF(T119&gt;('Калькулятор'!$B$5+2),"",IF(T119='Калькулятор'!$B$5+2,SUM(E118),'Калькулятор'!G116))</f>
        <v/>
      </c>
      <c r="F119" s="167" t="str">
        <f>IF(T119&gt;('Калькулятор'!$B$5+2),"",IF(T119='Калькулятор'!$B$5+2,SUM($F$7:F118),'Калькулятор'!H116))</f>
        <v/>
      </c>
      <c r="G119" s="168" t="str">
        <f>IF(T119&gt;('Калькулятор'!$B$5+2),"",IF(T119='Калькулятор'!$B$5+2,0,IF(T119&lt;='Калькулятор'!$B$5,0,0)))</f>
        <v/>
      </c>
      <c r="H119" s="168" t="str">
        <f>IF(T119&gt;('Калькулятор'!$B$5+2),"",IF(T119='Калькулятор'!$B$5+2,0,IF(T119&lt;='Калькулятор'!$B$5,0,0)))</f>
        <v/>
      </c>
      <c r="I119" s="169" t="str">
        <f>IF(T119&gt;('Калькулятор'!$B$5+2),"",IF(T119='Калькулятор'!$B$5+2,0,IF(T119&lt;='Калькулятор'!$B$5,0,0)))</f>
        <v/>
      </c>
      <c r="J119" s="167" t="str">
        <f>IF(T119&gt;('Калькулятор'!$B$5+2),"",IF(T119='Калькулятор'!$B$5+2,SUM($J$7:J118),IF(T119&lt;='Калькулятор'!$B$5,0,0)))</f>
        <v/>
      </c>
      <c r="K119" s="170" t="str">
        <f>IF(T119&gt;('Калькулятор'!$B$5+2),"",IF(T119='Калькулятор'!$B$5+2,0,IF(T119&lt;='Калькулятор'!$B$5,0,0)))</f>
        <v/>
      </c>
      <c r="L119" s="168" t="str">
        <f>IF(T119&gt;('Калькулятор'!$B$5+2),"",IF(T119='Калькулятор'!$B$5+2,0,IF(T119&lt;='Калькулятор'!$B$5,0,0)))</f>
        <v/>
      </c>
      <c r="M119" s="168" t="str">
        <f>IF(T119&gt;('Калькулятор'!$B$5+2),"",IF(T119='Калькулятор'!$B$5+2,0,IF(T119&lt;='Калькулятор'!$B$5,0,0)))</f>
        <v/>
      </c>
      <c r="N119" s="168" t="str">
        <f>IF(T119&gt;('Калькулятор'!$B$5+2),"",IF(T119='Калькулятор'!$B$5+2,0,IF(T119&lt;='Калькулятор'!$B$5,0,0)))</f>
        <v/>
      </c>
      <c r="O119" s="168" t="str">
        <f>IF(T119&gt;('Калькулятор'!$B$5+2),"",IF(T119='Калькулятор'!$B$5+2,0,IF(T119&lt;='Калькулятор'!$B$5,0,0)))</f>
        <v/>
      </c>
      <c r="P119" s="168" t="str">
        <f>IF(T119&gt;('Калькулятор'!$B$5+2),"",IF(T119='Калькулятор'!$B$5+2,0,IF(T119&lt;='Калькулятор'!$B$5,0,0)))</f>
        <v/>
      </c>
      <c r="Q119" s="168" t="str">
        <f>IF(T119&gt;('Калькулятор'!$B$5+2),"",IF(T119='Калькулятор'!$B$5+2,0,IF(T119&lt;='Калькулятор'!$B$5,0,0)))</f>
        <v/>
      </c>
      <c r="R119" s="171" t="str">
        <f>IF(T119&gt;('Калькулятор'!$B$5+2),"",IF(T119='Калькулятор'!$B$5+2,XIRR($D$7:D118,$B$7:B118,50),"Х"))</f>
        <v/>
      </c>
      <c r="S119" s="172" t="str">
        <f>IF(T119&gt;('Калькулятор'!$B$5+2),"",IF(T119='Калькулятор'!$B$5+2,F119+E119+J119,"Х"))</f>
        <v/>
      </c>
      <c r="T119" s="162">
        <v>113</v>
      </c>
      <c r="U119" s="163" t="str">
        <f ca="1">'Калькулятор'!E116</f>
        <v>погашено</v>
      </c>
    </row>
    <row r="120" ht="15.6">
      <c r="A120" s="164" t="str">
        <f>IF(T120&gt;('Калькулятор'!$B$5+2),"",IF(T120='Калькулятор'!$B$5+2,"Усього",'Калькулятор'!C117))</f>
        <v/>
      </c>
      <c r="B120" s="165" t="str">
        <f>IF(T120&gt;('Калькулятор'!$B$5+2),"",IF(T120='Калькулятор'!$B$5+2,"Х",'Калькулятор'!D117))</f>
        <v/>
      </c>
      <c r="C120" s="166" t="str">
        <f>IF(T120&gt;('Калькулятор'!$B$5+2),"",IF(T120='Калькулятор'!$B$5+2,SUM($C$8:C119),IFERROR(B120-B119,"")))</f>
        <v/>
      </c>
      <c r="D120" s="167" t="str">
        <f>IF(T120&gt;('Калькулятор'!$B$5+2),"",IF(T120='Калькулятор'!$B$5+2,SUM(D119),'Калькулятор'!I117))</f>
        <v/>
      </c>
      <c r="E120" s="167" t="str">
        <f>IF(T120&gt;('Калькулятор'!$B$5+2),"",IF(T120='Калькулятор'!$B$5+2,SUM(E119),'Калькулятор'!G117))</f>
        <v/>
      </c>
      <c r="F120" s="167" t="str">
        <f>IF(T120&gt;('Калькулятор'!$B$5+2),"",IF(T120='Калькулятор'!$B$5+2,SUM($F$7:F119),'Калькулятор'!H117))</f>
        <v/>
      </c>
      <c r="G120" s="168" t="str">
        <f>IF(T120&gt;('Калькулятор'!$B$5+2),"",IF(T120='Калькулятор'!$B$5+2,0,IF(T120&lt;='Калькулятор'!$B$5,0,0)))</f>
        <v/>
      </c>
      <c r="H120" s="168" t="str">
        <f>IF(T120&gt;('Калькулятор'!$B$5+2),"",IF(T120='Калькулятор'!$B$5+2,0,IF(T120&lt;='Калькулятор'!$B$5,0,0)))</f>
        <v/>
      </c>
      <c r="I120" s="169" t="str">
        <f>IF(T120&gt;('Калькулятор'!$B$5+2),"",IF(T120='Калькулятор'!$B$5+2,0,IF(T120&lt;='Калькулятор'!$B$5,0,0)))</f>
        <v/>
      </c>
      <c r="J120" s="167" t="str">
        <f>IF(T120&gt;('Калькулятор'!$B$5+2),"",IF(T120='Калькулятор'!$B$5+2,SUM($J$7:J119),IF(T120&lt;='Калькулятор'!$B$5,0,0)))</f>
        <v/>
      </c>
      <c r="K120" s="170" t="str">
        <f>IF(T120&gt;('Калькулятор'!$B$5+2),"",IF(T120='Калькулятор'!$B$5+2,0,IF(T120&lt;='Калькулятор'!$B$5,0,0)))</f>
        <v/>
      </c>
      <c r="L120" s="168" t="str">
        <f>IF(T120&gt;('Калькулятор'!$B$5+2),"",IF(T120='Калькулятор'!$B$5+2,0,IF(T120&lt;='Калькулятор'!$B$5,0,0)))</f>
        <v/>
      </c>
      <c r="M120" s="168" t="str">
        <f>IF(T120&gt;('Калькулятор'!$B$5+2),"",IF(T120='Калькулятор'!$B$5+2,0,IF(T120&lt;='Калькулятор'!$B$5,0,0)))</f>
        <v/>
      </c>
      <c r="N120" s="168" t="str">
        <f>IF(T120&gt;('Калькулятор'!$B$5+2),"",IF(T120='Калькулятор'!$B$5+2,0,IF(T120&lt;='Калькулятор'!$B$5,0,0)))</f>
        <v/>
      </c>
      <c r="O120" s="168" t="str">
        <f>IF(T120&gt;('Калькулятор'!$B$5+2),"",IF(T120='Калькулятор'!$B$5+2,0,IF(T120&lt;='Калькулятор'!$B$5,0,0)))</f>
        <v/>
      </c>
      <c r="P120" s="168" t="str">
        <f>IF(T120&gt;('Калькулятор'!$B$5+2),"",IF(T120='Калькулятор'!$B$5+2,0,IF(T120&lt;='Калькулятор'!$B$5,0,0)))</f>
        <v/>
      </c>
      <c r="Q120" s="168" t="str">
        <f>IF(T120&gt;('Калькулятор'!$B$5+2),"",IF(T120='Калькулятор'!$B$5+2,0,IF(T120&lt;='Калькулятор'!$B$5,0,0)))</f>
        <v/>
      </c>
      <c r="R120" s="171" t="str">
        <f>IF(T120&gt;('Калькулятор'!$B$5+2),"",IF(T120='Калькулятор'!$B$5+2,XIRR($D$7:D119,$B$7:B119,50),"Х"))</f>
        <v/>
      </c>
      <c r="S120" s="172" t="str">
        <f>IF(T120&gt;('Калькулятор'!$B$5+2),"",IF(T120='Калькулятор'!$B$5+2,F120+E120+J120,"Х"))</f>
        <v/>
      </c>
      <c r="T120" s="162">
        <v>114</v>
      </c>
      <c r="U120" s="163" t="str">
        <f ca="1">'Калькулятор'!E117</f>
        <v>погашено</v>
      </c>
    </row>
    <row r="121" ht="15.6">
      <c r="A121" s="164" t="str">
        <f>IF(T121&gt;('Калькулятор'!$B$5+2),"",IF(T121='Калькулятор'!$B$5+2,"Усього",'Калькулятор'!C118))</f>
        <v/>
      </c>
      <c r="B121" s="165" t="str">
        <f>IF(T121&gt;('Калькулятор'!$B$5+2),"",IF(T121='Калькулятор'!$B$5+2,"Х",'Калькулятор'!D118))</f>
        <v/>
      </c>
      <c r="C121" s="166" t="str">
        <f>IF(T121&gt;('Калькулятор'!$B$5+2),"",IF(T121='Калькулятор'!$B$5+2,SUM($C$8:C120),IFERROR(B121-B120,"")))</f>
        <v/>
      </c>
      <c r="D121" s="167" t="str">
        <f>IF(T121&gt;('Калькулятор'!$B$5+2),"",IF(T121='Калькулятор'!$B$5+2,SUM(D120),'Калькулятор'!I118))</f>
        <v/>
      </c>
      <c r="E121" s="167" t="str">
        <f>IF(T121&gt;('Калькулятор'!$B$5+2),"",IF(T121='Калькулятор'!$B$5+2,SUM(E120),'Калькулятор'!G118))</f>
        <v/>
      </c>
      <c r="F121" s="167" t="str">
        <f>IF(T121&gt;('Калькулятор'!$B$5+2),"",IF(T121='Калькулятор'!$B$5+2,SUM($F$7:F120),'Калькулятор'!H118))</f>
        <v/>
      </c>
      <c r="G121" s="168" t="str">
        <f>IF(T121&gt;('Калькулятор'!$B$5+2),"",IF(T121='Калькулятор'!$B$5+2,0,IF(T121&lt;='Калькулятор'!$B$5,0,0)))</f>
        <v/>
      </c>
      <c r="H121" s="168" t="str">
        <f>IF(T121&gt;('Калькулятор'!$B$5+2),"",IF(T121='Калькулятор'!$B$5+2,0,IF(T121&lt;='Калькулятор'!$B$5,0,0)))</f>
        <v/>
      </c>
      <c r="I121" s="169" t="str">
        <f>IF(T121&gt;('Калькулятор'!$B$5+2),"",IF(T121='Калькулятор'!$B$5+2,0,IF(T121&lt;='Калькулятор'!$B$5,0,0)))</f>
        <v/>
      </c>
      <c r="J121" s="167" t="str">
        <f>IF(T121&gt;('Калькулятор'!$B$5+2),"",IF(T121='Калькулятор'!$B$5+2,SUM($J$7:J120),IF(T121&lt;='Калькулятор'!$B$5,0,0)))</f>
        <v/>
      </c>
      <c r="K121" s="170" t="str">
        <f>IF(T121&gt;('Калькулятор'!$B$5+2),"",IF(T121='Калькулятор'!$B$5+2,0,IF(T121&lt;='Калькулятор'!$B$5,0,0)))</f>
        <v/>
      </c>
      <c r="L121" s="168" t="str">
        <f>IF(T121&gt;('Калькулятор'!$B$5+2),"",IF(T121='Калькулятор'!$B$5+2,0,IF(T121&lt;='Калькулятор'!$B$5,0,0)))</f>
        <v/>
      </c>
      <c r="M121" s="168" t="str">
        <f>IF(T121&gt;('Калькулятор'!$B$5+2),"",IF(T121='Калькулятор'!$B$5+2,0,IF(T121&lt;='Калькулятор'!$B$5,0,0)))</f>
        <v/>
      </c>
      <c r="N121" s="168" t="str">
        <f>IF(T121&gt;('Калькулятор'!$B$5+2),"",IF(T121='Калькулятор'!$B$5+2,0,IF(T121&lt;='Калькулятор'!$B$5,0,0)))</f>
        <v/>
      </c>
      <c r="O121" s="168" t="str">
        <f>IF(T121&gt;('Калькулятор'!$B$5+2),"",IF(T121='Калькулятор'!$B$5+2,0,IF(T121&lt;='Калькулятор'!$B$5,0,0)))</f>
        <v/>
      </c>
      <c r="P121" s="168" t="str">
        <f>IF(T121&gt;('Калькулятор'!$B$5+2),"",IF(T121='Калькулятор'!$B$5+2,0,IF(T121&lt;='Калькулятор'!$B$5,0,0)))</f>
        <v/>
      </c>
      <c r="Q121" s="168" t="str">
        <f>IF(T121&gt;('Калькулятор'!$B$5+2),"",IF(T121='Калькулятор'!$B$5+2,0,IF(T121&lt;='Калькулятор'!$B$5,0,0)))</f>
        <v/>
      </c>
      <c r="R121" s="171" t="str">
        <f>IF(T121&gt;('Калькулятор'!$B$5+2),"",IF(T121='Калькулятор'!$B$5+2,XIRR($D$7:D120,$B$7:B120,50),"Х"))</f>
        <v/>
      </c>
      <c r="S121" s="172" t="str">
        <f>IF(T121&gt;('Калькулятор'!$B$5+2),"",IF(T121='Калькулятор'!$B$5+2,F121+E121+J121,"Х"))</f>
        <v/>
      </c>
      <c r="T121" s="162">
        <v>115</v>
      </c>
      <c r="U121" s="163" t="str">
        <f ca="1">'Калькулятор'!E118</f>
        <v>погашено</v>
      </c>
    </row>
    <row r="122" ht="15.6">
      <c r="A122" s="164" t="str">
        <f>IF(T122&gt;('Калькулятор'!$B$5+2),"",IF(T122='Калькулятор'!$B$5+2,"Усього",'Калькулятор'!C119))</f>
        <v/>
      </c>
      <c r="B122" s="165" t="str">
        <f>IF(T122&gt;('Калькулятор'!$B$5+2),"",IF(T122='Калькулятор'!$B$5+2,"Х",'Калькулятор'!D119))</f>
        <v/>
      </c>
      <c r="C122" s="166" t="str">
        <f>IF(T122&gt;('Калькулятор'!$B$5+2),"",IF(T122='Калькулятор'!$B$5+2,SUM($C$8:C121),IFERROR(B122-B121,"")))</f>
        <v/>
      </c>
      <c r="D122" s="167" t="str">
        <f>IF(T122&gt;('Калькулятор'!$B$5+2),"",IF(T122='Калькулятор'!$B$5+2,SUM(D121),'Калькулятор'!I119))</f>
        <v/>
      </c>
      <c r="E122" s="167" t="str">
        <f>IF(T122&gt;('Калькулятор'!$B$5+2),"",IF(T122='Калькулятор'!$B$5+2,SUM(E121),'Калькулятор'!G119))</f>
        <v/>
      </c>
      <c r="F122" s="167" t="str">
        <f>IF(T122&gt;('Калькулятор'!$B$5+2),"",IF(T122='Калькулятор'!$B$5+2,SUM($F$7:F121),'Калькулятор'!H119))</f>
        <v/>
      </c>
      <c r="G122" s="168" t="str">
        <f>IF(T122&gt;('Калькулятор'!$B$5+2),"",IF(T122='Калькулятор'!$B$5+2,0,IF(T122&lt;='Калькулятор'!$B$5,0,0)))</f>
        <v/>
      </c>
      <c r="H122" s="168" t="str">
        <f>IF(T122&gt;('Калькулятор'!$B$5+2),"",IF(T122='Калькулятор'!$B$5+2,0,IF(T122&lt;='Калькулятор'!$B$5,0,0)))</f>
        <v/>
      </c>
      <c r="I122" s="169" t="str">
        <f>IF(T122&gt;('Калькулятор'!$B$5+2),"",IF(T122='Калькулятор'!$B$5+2,0,IF(T122&lt;='Калькулятор'!$B$5,0,0)))</f>
        <v/>
      </c>
      <c r="J122" s="167" t="str">
        <f>IF(T122&gt;('Калькулятор'!$B$5+2),"",IF(T122='Калькулятор'!$B$5+2,SUM($J$7:J121),IF(T122&lt;='Калькулятор'!$B$5,0,0)))</f>
        <v/>
      </c>
      <c r="K122" s="170" t="str">
        <f>IF(T122&gt;('Калькулятор'!$B$5+2),"",IF(T122='Калькулятор'!$B$5+2,0,IF(T122&lt;='Калькулятор'!$B$5,0,0)))</f>
        <v/>
      </c>
      <c r="L122" s="168" t="str">
        <f>IF(T122&gt;('Калькулятор'!$B$5+2),"",IF(T122='Калькулятор'!$B$5+2,0,IF(T122&lt;='Калькулятор'!$B$5,0,0)))</f>
        <v/>
      </c>
      <c r="M122" s="168" t="str">
        <f>IF(T122&gt;('Калькулятор'!$B$5+2),"",IF(T122='Калькулятор'!$B$5+2,0,IF(T122&lt;='Калькулятор'!$B$5,0,0)))</f>
        <v/>
      </c>
      <c r="N122" s="168" t="str">
        <f>IF(T122&gt;('Калькулятор'!$B$5+2),"",IF(T122='Калькулятор'!$B$5+2,0,IF(T122&lt;='Калькулятор'!$B$5,0,0)))</f>
        <v/>
      </c>
      <c r="O122" s="168" t="str">
        <f>IF(T122&gt;('Калькулятор'!$B$5+2),"",IF(T122='Калькулятор'!$B$5+2,0,IF(T122&lt;='Калькулятор'!$B$5,0,0)))</f>
        <v/>
      </c>
      <c r="P122" s="168" t="str">
        <f>IF(T122&gt;('Калькулятор'!$B$5+2),"",IF(T122='Калькулятор'!$B$5+2,0,IF(T122&lt;='Калькулятор'!$B$5,0,0)))</f>
        <v/>
      </c>
      <c r="Q122" s="168" t="str">
        <f>IF(T122&gt;('Калькулятор'!$B$5+2),"",IF(T122='Калькулятор'!$B$5+2,0,IF(T122&lt;='Калькулятор'!$B$5,0,0)))</f>
        <v/>
      </c>
      <c r="R122" s="171" t="str">
        <f>IF(T122&gt;('Калькулятор'!$B$5+2),"",IF(T122='Калькулятор'!$B$5+2,XIRR($D$7:D121,$B$7:B121,50),"Х"))</f>
        <v/>
      </c>
      <c r="S122" s="172" t="str">
        <f>IF(T122&gt;('Калькулятор'!$B$5+2),"",IF(T122='Калькулятор'!$B$5+2,F122+E122+J122,"Х"))</f>
        <v/>
      </c>
      <c r="T122" s="162">
        <v>116</v>
      </c>
      <c r="U122" s="163" t="str">
        <f ca="1">'Калькулятор'!E119</f>
        <v>погашено</v>
      </c>
    </row>
    <row r="123" ht="15.6">
      <c r="A123" s="164" t="str">
        <f>IF(T123&gt;('Калькулятор'!$B$5+2),"",IF(T123='Калькулятор'!$B$5+2,"Усього",'Калькулятор'!C120))</f>
        <v/>
      </c>
      <c r="B123" s="165" t="str">
        <f>IF(T123&gt;('Калькулятор'!$B$5+2),"",IF(T123='Калькулятор'!$B$5+2,"Х",'Калькулятор'!D120))</f>
        <v/>
      </c>
      <c r="C123" s="166" t="str">
        <f>IF(T123&gt;('Калькулятор'!$B$5+2),"",IF(T123='Калькулятор'!$B$5+2,SUM($C$8:C122),IFERROR(B123-B122,"")))</f>
        <v/>
      </c>
      <c r="D123" s="167" t="str">
        <f>IF(T123&gt;('Калькулятор'!$B$5+2),"",IF(T123='Калькулятор'!$B$5+2,SUM(D122),'Калькулятор'!I120))</f>
        <v/>
      </c>
      <c r="E123" s="167" t="str">
        <f>IF(T123&gt;('Калькулятор'!$B$5+2),"",IF(T123='Калькулятор'!$B$5+2,SUM(E122),'Калькулятор'!G120))</f>
        <v/>
      </c>
      <c r="F123" s="167" t="str">
        <f>IF(T123&gt;('Калькулятор'!$B$5+2),"",IF(T123='Калькулятор'!$B$5+2,SUM($F$7:F122),'Калькулятор'!H120))</f>
        <v/>
      </c>
      <c r="G123" s="168" t="str">
        <f>IF(T123&gt;('Калькулятор'!$B$5+2),"",IF(T123='Калькулятор'!$B$5+2,0,IF(T123&lt;='Калькулятор'!$B$5,0,0)))</f>
        <v/>
      </c>
      <c r="H123" s="168" t="str">
        <f>IF(T123&gt;('Калькулятор'!$B$5+2),"",IF(T123='Калькулятор'!$B$5+2,0,IF(T123&lt;='Калькулятор'!$B$5,0,0)))</f>
        <v/>
      </c>
      <c r="I123" s="169" t="str">
        <f>IF(T123&gt;('Калькулятор'!$B$5+2),"",IF(T123='Калькулятор'!$B$5+2,0,IF(T123&lt;='Калькулятор'!$B$5,0,0)))</f>
        <v/>
      </c>
      <c r="J123" s="167" t="str">
        <f>IF(T123&gt;('Калькулятор'!$B$5+2),"",IF(T123='Калькулятор'!$B$5+2,SUM($J$7:J122),IF(T123&lt;='Калькулятор'!$B$5,0,0)))</f>
        <v/>
      </c>
      <c r="K123" s="170" t="str">
        <f>IF(T123&gt;('Калькулятор'!$B$5+2),"",IF(T123='Калькулятор'!$B$5+2,0,IF(T123&lt;='Калькулятор'!$B$5,0,0)))</f>
        <v/>
      </c>
      <c r="L123" s="168" t="str">
        <f>IF(T123&gt;('Калькулятор'!$B$5+2),"",IF(T123='Калькулятор'!$B$5+2,0,IF(T123&lt;='Калькулятор'!$B$5,0,0)))</f>
        <v/>
      </c>
      <c r="M123" s="168" t="str">
        <f>IF(T123&gt;('Калькулятор'!$B$5+2),"",IF(T123='Калькулятор'!$B$5+2,0,IF(T123&lt;='Калькулятор'!$B$5,0,0)))</f>
        <v/>
      </c>
      <c r="N123" s="168" t="str">
        <f>IF(T123&gt;('Калькулятор'!$B$5+2),"",IF(T123='Калькулятор'!$B$5+2,0,IF(T123&lt;='Калькулятор'!$B$5,0,0)))</f>
        <v/>
      </c>
      <c r="O123" s="168" t="str">
        <f>IF(T123&gt;('Калькулятор'!$B$5+2),"",IF(T123='Калькулятор'!$B$5+2,0,IF(T123&lt;='Калькулятор'!$B$5,0,0)))</f>
        <v/>
      </c>
      <c r="P123" s="168" t="str">
        <f>IF(T123&gt;('Калькулятор'!$B$5+2),"",IF(T123='Калькулятор'!$B$5+2,0,IF(T123&lt;='Калькулятор'!$B$5,0,0)))</f>
        <v/>
      </c>
      <c r="Q123" s="168" t="str">
        <f>IF(T123&gt;('Калькулятор'!$B$5+2),"",IF(T123='Калькулятор'!$B$5+2,0,IF(T123&lt;='Калькулятор'!$B$5,0,0)))</f>
        <v/>
      </c>
      <c r="R123" s="171" t="str">
        <f>IF(T123&gt;('Калькулятор'!$B$5+2),"",IF(T123='Калькулятор'!$B$5+2,XIRR($D$7:D122,$B$7:B122,50),"Х"))</f>
        <v/>
      </c>
      <c r="S123" s="172" t="str">
        <f>IF(T123&gt;('Калькулятор'!$B$5+2),"",IF(T123='Калькулятор'!$B$5+2,F123+E123+J123,"Х"))</f>
        <v/>
      </c>
      <c r="T123" s="162">
        <v>117</v>
      </c>
      <c r="U123" s="163" t="str">
        <f ca="1">'Калькулятор'!E120</f>
        <v>погашено</v>
      </c>
    </row>
    <row r="124" ht="15.6">
      <c r="A124" s="164" t="str">
        <f>IF(T124&gt;('Калькулятор'!$B$5+2),"",IF(T124='Калькулятор'!$B$5+2,"Усього",'Калькулятор'!C121))</f>
        <v/>
      </c>
      <c r="B124" s="165" t="str">
        <f>IF(T124&gt;('Калькулятор'!$B$5+2),"",IF(T124='Калькулятор'!$B$5+2,"Х",'Калькулятор'!D121))</f>
        <v/>
      </c>
      <c r="C124" s="166" t="str">
        <f>IF(T124&gt;('Калькулятор'!$B$5+2),"",IF(T124='Калькулятор'!$B$5+2,SUM($C$8:C123),IFERROR(B124-B123,"")))</f>
        <v/>
      </c>
      <c r="D124" s="167" t="str">
        <f>IF(T124&gt;('Калькулятор'!$B$5+2),"",IF(T124='Калькулятор'!$B$5+2,SUM(D123),'Калькулятор'!I121))</f>
        <v/>
      </c>
      <c r="E124" s="167" t="str">
        <f>IF(T124&gt;('Калькулятор'!$B$5+2),"",IF(T124='Калькулятор'!$B$5+2,SUM(E123),'Калькулятор'!G121))</f>
        <v/>
      </c>
      <c r="F124" s="167" t="str">
        <f>IF(T124&gt;('Калькулятор'!$B$5+2),"",IF(T124='Калькулятор'!$B$5+2,SUM($F$7:F123),'Калькулятор'!H121))</f>
        <v/>
      </c>
      <c r="G124" s="168" t="str">
        <f>IF(T124&gt;('Калькулятор'!$B$5+2),"",IF(T124='Калькулятор'!$B$5+2,0,IF(T124&lt;='Калькулятор'!$B$5,0,0)))</f>
        <v/>
      </c>
      <c r="H124" s="168" t="str">
        <f>IF(T124&gt;('Калькулятор'!$B$5+2),"",IF(T124='Калькулятор'!$B$5+2,0,IF(T124&lt;='Калькулятор'!$B$5,0,0)))</f>
        <v/>
      </c>
      <c r="I124" s="169" t="str">
        <f>IF(T124&gt;('Калькулятор'!$B$5+2),"",IF(T124='Калькулятор'!$B$5+2,0,IF(T124&lt;='Калькулятор'!$B$5,0,0)))</f>
        <v/>
      </c>
      <c r="J124" s="167" t="str">
        <f>IF(T124&gt;('Калькулятор'!$B$5+2),"",IF(T124='Калькулятор'!$B$5+2,SUM($J$7:J123),IF(T124&lt;='Калькулятор'!$B$5,0,0)))</f>
        <v/>
      </c>
      <c r="K124" s="170" t="str">
        <f>IF(T124&gt;('Калькулятор'!$B$5+2),"",IF(T124='Калькулятор'!$B$5+2,0,IF(T124&lt;='Калькулятор'!$B$5,0,0)))</f>
        <v/>
      </c>
      <c r="L124" s="168" t="str">
        <f>IF(T124&gt;('Калькулятор'!$B$5+2),"",IF(T124='Калькулятор'!$B$5+2,0,IF(T124&lt;='Калькулятор'!$B$5,0,0)))</f>
        <v/>
      </c>
      <c r="M124" s="168" t="str">
        <f>IF(T124&gt;('Калькулятор'!$B$5+2),"",IF(T124='Калькулятор'!$B$5+2,0,IF(T124&lt;='Калькулятор'!$B$5,0,0)))</f>
        <v/>
      </c>
      <c r="N124" s="168" t="str">
        <f>IF(T124&gt;('Калькулятор'!$B$5+2),"",IF(T124='Калькулятор'!$B$5+2,0,IF(T124&lt;='Калькулятор'!$B$5,0,0)))</f>
        <v/>
      </c>
      <c r="O124" s="168" t="str">
        <f>IF(T124&gt;('Калькулятор'!$B$5+2),"",IF(T124='Калькулятор'!$B$5+2,0,IF(T124&lt;='Калькулятор'!$B$5,0,0)))</f>
        <v/>
      </c>
      <c r="P124" s="168" t="str">
        <f>IF(T124&gt;('Калькулятор'!$B$5+2),"",IF(T124='Калькулятор'!$B$5+2,0,IF(T124&lt;='Калькулятор'!$B$5,0,0)))</f>
        <v/>
      </c>
      <c r="Q124" s="168" t="str">
        <f>IF(T124&gt;('Калькулятор'!$B$5+2),"",IF(T124='Калькулятор'!$B$5+2,0,IF(T124&lt;='Калькулятор'!$B$5,0,0)))</f>
        <v/>
      </c>
      <c r="R124" s="171" t="str">
        <f>IF(T124&gt;('Калькулятор'!$B$5+2),"",IF(T124='Калькулятор'!$B$5+2,XIRR($D$7:D123,$B$7:B123,50),"Х"))</f>
        <v/>
      </c>
      <c r="S124" s="172" t="str">
        <f>IF(T124&gt;('Калькулятор'!$B$5+2),"",IF(T124='Калькулятор'!$B$5+2,F124+E124+J124,"Х"))</f>
        <v/>
      </c>
      <c r="T124" s="162">
        <v>118</v>
      </c>
      <c r="U124" s="163" t="str">
        <f ca="1">'Калькулятор'!E121</f>
        <v>погашено</v>
      </c>
    </row>
    <row r="125" ht="15.6">
      <c r="A125" s="164" t="str">
        <f>IF(T125&gt;('Калькулятор'!$B$5+2),"",IF(T125='Калькулятор'!$B$5+2,"Усього",'Калькулятор'!C122))</f>
        <v/>
      </c>
      <c r="B125" s="165" t="str">
        <f>IF(T125&gt;('Калькулятор'!$B$5+2),"",IF(T125='Калькулятор'!$B$5+2,"Х",'Калькулятор'!D122))</f>
        <v/>
      </c>
      <c r="C125" s="166" t="str">
        <f>IF(T125&gt;('Калькулятор'!$B$5+2),"",IF(T125='Калькулятор'!$B$5+2,SUM($C$8:C124),IFERROR(B125-B124,"")))</f>
        <v/>
      </c>
      <c r="D125" s="167" t="str">
        <f>IF(T125&gt;('Калькулятор'!$B$5+2),"",IF(T125='Калькулятор'!$B$5+2,SUM(D124),'Калькулятор'!I122))</f>
        <v/>
      </c>
      <c r="E125" s="167" t="str">
        <f>IF(T125&gt;('Калькулятор'!$B$5+2),"",IF(T125='Калькулятор'!$B$5+2,SUM(E124),'Калькулятор'!G122))</f>
        <v/>
      </c>
      <c r="F125" s="167" t="str">
        <f>IF(T125&gt;('Калькулятор'!$B$5+2),"",IF(T125='Калькулятор'!$B$5+2,SUM($F$7:F124),'Калькулятор'!H122))</f>
        <v/>
      </c>
      <c r="G125" s="168" t="str">
        <f>IF(T125&gt;('Калькулятор'!$B$5+2),"",IF(T125='Калькулятор'!$B$5+2,0,IF(T125&lt;='Калькулятор'!$B$5,0,0)))</f>
        <v/>
      </c>
      <c r="H125" s="168" t="str">
        <f>IF(T125&gt;('Калькулятор'!$B$5+2),"",IF(T125='Калькулятор'!$B$5+2,0,IF(T125&lt;='Калькулятор'!$B$5,0,0)))</f>
        <v/>
      </c>
      <c r="I125" s="169" t="str">
        <f>IF(T125&gt;('Калькулятор'!$B$5+2),"",IF(T125='Калькулятор'!$B$5+2,0,IF(T125&lt;='Калькулятор'!$B$5,0,0)))</f>
        <v/>
      </c>
      <c r="J125" s="167" t="str">
        <f>IF(T125&gt;('Калькулятор'!$B$5+2),"",IF(T125='Калькулятор'!$B$5+2,SUM($J$7:J124),IF(T125&lt;='Калькулятор'!$B$5,0,0)))</f>
        <v/>
      </c>
      <c r="K125" s="170" t="str">
        <f>IF(T125&gt;('Калькулятор'!$B$5+2),"",IF(T125='Калькулятор'!$B$5+2,0,IF(T125&lt;='Калькулятор'!$B$5,0,0)))</f>
        <v/>
      </c>
      <c r="L125" s="168" t="str">
        <f>IF(T125&gt;('Калькулятор'!$B$5+2),"",IF(T125='Калькулятор'!$B$5+2,0,IF(T125&lt;='Калькулятор'!$B$5,0,0)))</f>
        <v/>
      </c>
      <c r="M125" s="168" t="str">
        <f>IF(T125&gt;('Калькулятор'!$B$5+2),"",IF(T125='Калькулятор'!$B$5+2,0,IF(T125&lt;='Калькулятор'!$B$5,0,0)))</f>
        <v/>
      </c>
      <c r="N125" s="168" t="str">
        <f>IF(T125&gt;('Калькулятор'!$B$5+2),"",IF(T125='Калькулятор'!$B$5+2,0,IF(T125&lt;='Калькулятор'!$B$5,0,0)))</f>
        <v/>
      </c>
      <c r="O125" s="168" t="str">
        <f>IF(T125&gt;('Калькулятор'!$B$5+2),"",IF(T125='Калькулятор'!$B$5+2,0,IF(T125&lt;='Калькулятор'!$B$5,0,0)))</f>
        <v/>
      </c>
      <c r="P125" s="168" t="str">
        <f>IF(T125&gt;('Калькулятор'!$B$5+2),"",IF(T125='Калькулятор'!$B$5+2,0,IF(T125&lt;='Калькулятор'!$B$5,0,0)))</f>
        <v/>
      </c>
      <c r="Q125" s="168" t="str">
        <f>IF(T125&gt;('Калькулятор'!$B$5+2),"",IF(T125='Калькулятор'!$B$5+2,0,IF(T125&lt;='Калькулятор'!$B$5,0,0)))</f>
        <v/>
      </c>
      <c r="R125" s="171" t="str">
        <f>IF(T125&gt;('Калькулятор'!$B$5+2),"",IF(T125='Калькулятор'!$B$5+2,XIRR($D$7:D124,$B$7:B124,50),"Х"))</f>
        <v/>
      </c>
      <c r="S125" s="172" t="str">
        <f>IF(T125&gt;('Калькулятор'!$B$5+2),"",IF(T125='Калькулятор'!$B$5+2,F125+E125+J125,"Х"))</f>
        <v/>
      </c>
      <c r="T125" s="162">
        <v>119</v>
      </c>
      <c r="U125" s="163" t="str">
        <f ca="1">'Калькулятор'!E122</f>
        <v>погашено</v>
      </c>
    </row>
    <row r="126" ht="15.6">
      <c r="A126" s="164" t="str">
        <f>IF(T126&gt;('Калькулятор'!$B$5+2),"",IF(T126='Калькулятор'!$B$5+2,"Усього",'Калькулятор'!C123))</f>
        <v/>
      </c>
      <c r="B126" s="165" t="str">
        <f>IF(T126&gt;('Калькулятор'!$B$5+2),"",IF(T126='Калькулятор'!$B$5+2,"Х",'Калькулятор'!D123))</f>
        <v/>
      </c>
      <c r="C126" s="166" t="str">
        <f>IF(T126&gt;('Калькулятор'!$B$5+2),"",IF(T126='Калькулятор'!$B$5+2,SUM($C$8:C125),IFERROR(B126-B125,"")))</f>
        <v/>
      </c>
      <c r="D126" s="167" t="str">
        <f>IF(T126&gt;('Калькулятор'!$B$5+2),"",IF(T126='Калькулятор'!$B$5+2,SUM(D125),'Калькулятор'!I123))</f>
        <v/>
      </c>
      <c r="E126" s="167" t="str">
        <f>IF(T126&gt;('Калькулятор'!$B$5+2),"",IF(T126='Калькулятор'!$B$5+2,SUM(E125),'Калькулятор'!G123))</f>
        <v/>
      </c>
      <c r="F126" s="167" t="str">
        <f>IF(T126&gt;('Калькулятор'!$B$5+2),"",IF(T126='Калькулятор'!$B$5+2,SUM($F$7:F125),'Калькулятор'!H123))</f>
        <v/>
      </c>
      <c r="G126" s="168" t="str">
        <f>IF(T126&gt;('Калькулятор'!$B$5+2),"",IF(T126='Калькулятор'!$B$5+2,0,IF(T126&lt;='Калькулятор'!$B$5,0,0)))</f>
        <v/>
      </c>
      <c r="H126" s="168" t="str">
        <f>IF(T126&gt;('Калькулятор'!$B$5+2),"",IF(T126='Калькулятор'!$B$5+2,0,IF(T126&lt;='Калькулятор'!$B$5,0,0)))</f>
        <v/>
      </c>
      <c r="I126" s="169" t="str">
        <f>IF(T126&gt;('Калькулятор'!$B$5+2),"",IF(T126='Калькулятор'!$B$5+2,0,IF(T126&lt;='Калькулятор'!$B$5,0,0)))</f>
        <v/>
      </c>
      <c r="J126" s="167" t="str">
        <f>IF(T126&gt;('Калькулятор'!$B$5+2),"",IF(T126='Калькулятор'!$B$5+2,SUM($J$7:J125),IF(T126&lt;='Калькулятор'!$B$5,0,0)))</f>
        <v/>
      </c>
      <c r="K126" s="170" t="str">
        <f>IF(T126&gt;('Калькулятор'!$B$5+2),"",IF(T126='Калькулятор'!$B$5+2,0,IF(T126&lt;='Калькулятор'!$B$5,0,0)))</f>
        <v/>
      </c>
      <c r="L126" s="168" t="str">
        <f>IF(T126&gt;('Калькулятор'!$B$5+2),"",IF(T126='Калькулятор'!$B$5+2,0,IF(T126&lt;='Калькулятор'!$B$5,0,0)))</f>
        <v/>
      </c>
      <c r="M126" s="168" t="str">
        <f>IF(T126&gt;('Калькулятор'!$B$5+2),"",IF(T126='Калькулятор'!$B$5+2,0,IF(T126&lt;='Калькулятор'!$B$5,0,0)))</f>
        <v/>
      </c>
      <c r="N126" s="168" t="str">
        <f>IF(T126&gt;('Калькулятор'!$B$5+2),"",IF(T126='Калькулятор'!$B$5+2,0,IF(T126&lt;='Калькулятор'!$B$5,0,0)))</f>
        <v/>
      </c>
      <c r="O126" s="168" t="str">
        <f>IF(T126&gt;('Калькулятор'!$B$5+2),"",IF(T126='Калькулятор'!$B$5+2,0,IF(T126&lt;='Калькулятор'!$B$5,0,0)))</f>
        <v/>
      </c>
      <c r="P126" s="168" t="str">
        <f>IF(T126&gt;('Калькулятор'!$B$5+2),"",IF(T126='Калькулятор'!$B$5+2,0,IF(T126&lt;='Калькулятор'!$B$5,0,0)))</f>
        <v/>
      </c>
      <c r="Q126" s="168" t="str">
        <f>IF(T126&gt;('Калькулятор'!$B$5+2),"",IF(T126='Калькулятор'!$B$5+2,0,IF(T126&lt;='Калькулятор'!$B$5,0,0)))</f>
        <v/>
      </c>
      <c r="R126" s="171" t="str">
        <f>IF(T126&gt;('Калькулятор'!$B$5+2),"",IF(T126='Калькулятор'!$B$5+2,XIRR($D$7:D125,$B$7:B125,50),"Х"))</f>
        <v/>
      </c>
      <c r="S126" s="172" t="str">
        <f>IF(T126&gt;('Калькулятор'!$B$5+2),"",IF(T126='Калькулятор'!$B$5+2,F126+E126+J126,"Х"))</f>
        <v/>
      </c>
      <c r="T126" s="162">
        <v>120</v>
      </c>
      <c r="U126" s="163" t="str">
        <f ca="1">'Калькулятор'!E123</f>
        <v>погашено</v>
      </c>
    </row>
    <row r="127" ht="15.6">
      <c r="A127" s="164" t="str">
        <f>IF(T127&gt;('Калькулятор'!$B$5+2),"",IF(T127='Калькулятор'!$B$5+2,"Усього",'Калькулятор'!C124))</f>
        <v/>
      </c>
      <c r="B127" s="165" t="str">
        <f>IF(T127&gt;('Калькулятор'!$B$5+2),"",IF(T127='Калькулятор'!$B$5+2,"Х",'Калькулятор'!D124))</f>
        <v/>
      </c>
      <c r="C127" s="166" t="str">
        <f>IF(T127&gt;('Калькулятор'!$B$5+2),"",IF(T127='Калькулятор'!$B$5+2,SUM($C$8:C126),IFERROR(B127-B126,"")))</f>
        <v/>
      </c>
      <c r="D127" s="167" t="str">
        <f>IF(T127&gt;('Калькулятор'!$B$5+2),"",IF(T127='Калькулятор'!$B$5+2,SUM(D126),'Калькулятор'!I124))</f>
        <v/>
      </c>
      <c r="E127" s="167" t="str">
        <f>IF(T127&gt;('Калькулятор'!$B$5+2),"",IF(T127='Калькулятор'!$B$5+2,SUM(E126),'Калькулятор'!G124))</f>
        <v/>
      </c>
      <c r="F127" s="167" t="str">
        <f>IF(T127&gt;('Калькулятор'!$B$5+2),"",IF(T127='Калькулятор'!$B$5+2,SUM($F$7:F126),'Калькулятор'!H124))</f>
        <v/>
      </c>
      <c r="G127" s="168" t="str">
        <f>IF(T127&gt;('Калькулятор'!$B$5+2),"",IF(T127='Калькулятор'!$B$5+2,0,IF(T127&lt;='Калькулятор'!$B$5,0,0)))</f>
        <v/>
      </c>
      <c r="H127" s="168" t="str">
        <f>IF(T127&gt;('Калькулятор'!$B$5+2),"",IF(T127='Калькулятор'!$B$5+2,0,IF(T127&lt;='Калькулятор'!$B$5,0,0)))</f>
        <v/>
      </c>
      <c r="I127" s="169" t="str">
        <f>IF(T127&gt;('Калькулятор'!$B$5+2),"",IF(T127='Калькулятор'!$B$5+2,0,IF(T127&lt;='Калькулятор'!$B$5,0,0)))</f>
        <v/>
      </c>
      <c r="J127" s="167" t="str">
        <f>IF(T127&gt;('Калькулятор'!$B$5+2),"",IF(T127='Калькулятор'!$B$5+2,SUM($J$7:J126),IF(T127&lt;='Калькулятор'!$B$5,0,0)))</f>
        <v/>
      </c>
      <c r="K127" s="170" t="str">
        <f>IF(T127&gt;('Калькулятор'!$B$5+2),"",IF(T127='Калькулятор'!$B$5+2,0,IF(T127&lt;='Калькулятор'!$B$5,0,0)))</f>
        <v/>
      </c>
      <c r="L127" s="168" t="str">
        <f>IF(T127&gt;('Калькулятор'!$B$5+2),"",IF(T127='Калькулятор'!$B$5+2,0,IF(T127&lt;='Калькулятор'!$B$5,0,0)))</f>
        <v/>
      </c>
      <c r="M127" s="168" t="str">
        <f>IF(T127&gt;('Калькулятор'!$B$5+2),"",IF(T127='Калькулятор'!$B$5+2,0,IF(T127&lt;='Калькулятор'!$B$5,0,0)))</f>
        <v/>
      </c>
      <c r="N127" s="168" t="str">
        <f>IF(T127&gt;('Калькулятор'!$B$5+2),"",IF(T127='Калькулятор'!$B$5+2,0,IF(T127&lt;='Калькулятор'!$B$5,0,0)))</f>
        <v/>
      </c>
      <c r="O127" s="168" t="str">
        <f>IF(T127&gt;('Калькулятор'!$B$5+2),"",IF(T127='Калькулятор'!$B$5+2,0,IF(T127&lt;='Калькулятор'!$B$5,0,0)))</f>
        <v/>
      </c>
      <c r="P127" s="168" t="str">
        <f>IF(T127&gt;('Калькулятор'!$B$5+2),"",IF(T127='Калькулятор'!$B$5+2,0,IF(T127&lt;='Калькулятор'!$B$5,0,0)))</f>
        <v/>
      </c>
      <c r="Q127" s="168" t="str">
        <f>IF(T127&gt;('Калькулятор'!$B$5+2),"",IF(T127='Калькулятор'!$B$5+2,0,IF(T127&lt;='Калькулятор'!$B$5,0,0)))</f>
        <v/>
      </c>
      <c r="R127" s="171" t="str">
        <f>IF(T127&gt;('Калькулятор'!$B$5+2),"",IF(T127='Калькулятор'!$B$5+2,XIRR($D$7:D126,$B$7:B126,50),"Х"))</f>
        <v/>
      </c>
      <c r="S127" s="172" t="str">
        <f>IF(T127&gt;('Калькулятор'!$B$5+2),"",IF(T127='Калькулятор'!$B$5+2,F127+E127+J127,"Х"))</f>
        <v/>
      </c>
      <c r="T127" s="162">
        <v>121</v>
      </c>
      <c r="U127" s="163" t="str">
        <f ca="1">'Калькулятор'!E124</f>
        <v>погашено</v>
      </c>
    </row>
    <row r="128" ht="15.6">
      <c r="A128" s="164" t="str">
        <f>IF(T128&gt;('Калькулятор'!$B$5+2),"",IF(T128='Калькулятор'!$B$5+2,"Усього",'Калькулятор'!C125))</f>
        <v/>
      </c>
      <c r="B128" s="165" t="str">
        <f>IF(T128&gt;('Калькулятор'!$B$5+2),"",IF(T128='Калькулятор'!$B$5+2,"Х",'Калькулятор'!D125))</f>
        <v/>
      </c>
      <c r="C128" s="166" t="str">
        <f>IF(T128&gt;('Калькулятор'!$B$5+2),"",IF(T128='Калькулятор'!$B$5+2,SUM($C$8:C127),IFERROR(B128-B127,"")))</f>
        <v/>
      </c>
      <c r="D128" s="167" t="str">
        <f>IF(T128&gt;('Калькулятор'!$B$5+2),"",IF(T128='Калькулятор'!$B$5+2,SUM(D127),'Калькулятор'!I125))</f>
        <v/>
      </c>
      <c r="E128" s="167" t="str">
        <f>IF(T128&gt;('Калькулятор'!$B$5+2),"",IF(T128='Калькулятор'!$B$5+2,SUM(E127),'Калькулятор'!G125))</f>
        <v/>
      </c>
      <c r="F128" s="167" t="str">
        <f>IF(T128&gt;('Калькулятор'!$B$5+2),"",IF(T128='Калькулятор'!$B$5+2,SUM($F$7:F127),'Калькулятор'!H125))</f>
        <v/>
      </c>
      <c r="G128" s="168" t="str">
        <f>IF(T128&gt;('Калькулятор'!$B$5+2),"",IF(T128='Калькулятор'!$B$5+2,0,IF(T128&lt;='Калькулятор'!$B$5,0,0)))</f>
        <v/>
      </c>
      <c r="H128" s="168" t="str">
        <f>IF(T128&gt;('Калькулятор'!$B$5+2),"",IF(T128='Калькулятор'!$B$5+2,0,IF(T128&lt;='Калькулятор'!$B$5,0,0)))</f>
        <v/>
      </c>
      <c r="I128" s="169" t="str">
        <f>IF(T128&gt;('Калькулятор'!$B$5+2),"",IF(T128='Калькулятор'!$B$5+2,0,IF(T128&lt;='Калькулятор'!$B$5,0,0)))</f>
        <v/>
      </c>
      <c r="J128" s="167" t="str">
        <f>IF(T128&gt;('Калькулятор'!$B$5+2),"",IF(T128='Калькулятор'!$B$5+2,SUM($J$7:J127),IF(T128&lt;='Калькулятор'!$B$5,0,0)))</f>
        <v/>
      </c>
      <c r="K128" s="170" t="str">
        <f>IF(T128&gt;('Калькулятор'!$B$5+2),"",IF(T128='Калькулятор'!$B$5+2,0,IF(T128&lt;='Калькулятор'!$B$5,0,0)))</f>
        <v/>
      </c>
      <c r="L128" s="168" t="str">
        <f>IF(T128&gt;('Калькулятор'!$B$5+2),"",IF(T128='Калькулятор'!$B$5+2,0,IF(T128&lt;='Калькулятор'!$B$5,0,0)))</f>
        <v/>
      </c>
      <c r="M128" s="168" t="str">
        <f>IF(T128&gt;('Калькулятор'!$B$5+2),"",IF(T128='Калькулятор'!$B$5+2,0,IF(T128&lt;='Калькулятор'!$B$5,0,0)))</f>
        <v/>
      </c>
      <c r="N128" s="168" t="str">
        <f>IF(T128&gt;('Калькулятор'!$B$5+2),"",IF(T128='Калькулятор'!$B$5+2,0,IF(T128&lt;='Калькулятор'!$B$5,0,0)))</f>
        <v/>
      </c>
      <c r="O128" s="168" t="str">
        <f>IF(T128&gt;('Калькулятор'!$B$5+2),"",IF(T128='Калькулятор'!$B$5+2,0,IF(T128&lt;='Калькулятор'!$B$5,0,0)))</f>
        <v/>
      </c>
      <c r="P128" s="168" t="str">
        <f>IF(T128&gt;('Калькулятор'!$B$5+2),"",IF(T128='Калькулятор'!$B$5+2,0,IF(T128&lt;='Калькулятор'!$B$5,0,0)))</f>
        <v/>
      </c>
      <c r="Q128" s="168" t="str">
        <f>IF(T128&gt;('Калькулятор'!$B$5+2),"",IF(T128='Калькулятор'!$B$5+2,0,IF(T128&lt;='Калькулятор'!$B$5,0,0)))</f>
        <v/>
      </c>
      <c r="R128" s="171" t="str">
        <f>IF(T128&gt;('Калькулятор'!$B$5+2),"",IF(T128='Калькулятор'!$B$5+2,XIRR($D$7:D127,$B$7:B127,50),"Х"))</f>
        <v/>
      </c>
      <c r="S128" s="172" t="str">
        <f>IF(T128&gt;('Калькулятор'!$B$5+2),"",IF(T128='Калькулятор'!$B$5+2,F128+E128+J128,"Х"))</f>
        <v/>
      </c>
      <c r="T128" s="162">
        <v>122</v>
      </c>
      <c r="U128" s="163" t="str">
        <f ca="1">'Калькулятор'!E125</f>
        <v>погашено</v>
      </c>
    </row>
    <row r="129" ht="15.6">
      <c r="A129" s="164" t="str">
        <f>IF(T129&gt;('Калькулятор'!$B$5+2),"",IF(T129='Калькулятор'!$B$5+2,"Усього",'Калькулятор'!C126))</f>
        <v/>
      </c>
      <c r="B129" s="165" t="str">
        <f>IF(T129&gt;('Калькулятор'!$B$5+2),"",IF(T129='Калькулятор'!$B$5+2,"Х",'Калькулятор'!D126))</f>
        <v/>
      </c>
      <c r="C129" s="166" t="str">
        <f>IF(T129&gt;('Калькулятор'!$B$5+2),"",IF(T129='Калькулятор'!$B$5+2,SUM($C$8:C128),IFERROR(B129-B128,"")))</f>
        <v/>
      </c>
      <c r="D129" s="167" t="str">
        <f>IF(T129&gt;('Калькулятор'!$B$5+2),"",IF(T129='Калькулятор'!$B$5+2,SUM(D128),'Калькулятор'!I126))</f>
        <v/>
      </c>
      <c r="E129" s="167" t="str">
        <f>IF(T129&gt;('Калькулятор'!$B$5+2),"",IF(T129='Калькулятор'!$B$5+2,SUM(E128),'Калькулятор'!G126))</f>
        <v/>
      </c>
      <c r="F129" s="167" t="str">
        <f>IF(T129&gt;('Калькулятор'!$B$5+2),"",IF(T129='Калькулятор'!$B$5+2,SUM($F$7:F128),'Калькулятор'!H126))</f>
        <v/>
      </c>
      <c r="G129" s="168" t="str">
        <f>IF(T129&gt;('Калькулятор'!$B$5+2),"",IF(T129='Калькулятор'!$B$5+2,0,IF(T129&lt;='Калькулятор'!$B$5,0,0)))</f>
        <v/>
      </c>
      <c r="H129" s="168" t="str">
        <f>IF(T129&gt;('Калькулятор'!$B$5+2),"",IF(T129='Калькулятор'!$B$5+2,0,IF(T129&lt;='Калькулятор'!$B$5,0,0)))</f>
        <v/>
      </c>
      <c r="I129" s="169" t="str">
        <f>IF(T129&gt;('Калькулятор'!$B$5+2),"",IF(T129='Калькулятор'!$B$5+2,0,IF(T129&lt;='Калькулятор'!$B$5,0,0)))</f>
        <v/>
      </c>
      <c r="J129" s="167" t="str">
        <f>IF(T129&gt;('Калькулятор'!$B$5+2),"",IF(T129='Калькулятор'!$B$5+2,SUM($J$7:J128),IF(T129&lt;='Калькулятор'!$B$5,0,0)))</f>
        <v/>
      </c>
      <c r="K129" s="170" t="str">
        <f>IF(T129&gt;('Калькулятор'!$B$5+2),"",IF(T129='Калькулятор'!$B$5+2,0,IF(T129&lt;='Калькулятор'!$B$5,0,0)))</f>
        <v/>
      </c>
      <c r="L129" s="168" t="str">
        <f>IF(T129&gt;('Калькулятор'!$B$5+2),"",IF(T129='Калькулятор'!$B$5+2,0,IF(T129&lt;='Калькулятор'!$B$5,0,0)))</f>
        <v/>
      </c>
      <c r="M129" s="168" t="str">
        <f>IF(T129&gt;('Калькулятор'!$B$5+2),"",IF(T129='Калькулятор'!$B$5+2,0,IF(T129&lt;='Калькулятор'!$B$5,0,0)))</f>
        <v/>
      </c>
      <c r="N129" s="168" t="str">
        <f>IF(T129&gt;('Калькулятор'!$B$5+2),"",IF(T129='Калькулятор'!$B$5+2,0,IF(T129&lt;='Калькулятор'!$B$5,0,0)))</f>
        <v/>
      </c>
      <c r="O129" s="168" t="str">
        <f>IF(T129&gt;('Калькулятор'!$B$5+2),"",IF(T129='Калькулятор'!$B$5+2,0,IF(T129&lt;='Калькулятор'!$B$5,0,0)))</f>
        <v/>
      </c>
      <c r="P129" s="168" t="str">
        <f>IF(T129&gt;('Калькулятор'!$B$5+2),"",IF(T129='Калькулятор'!$B$5+2,0,IF(T129&lt;='Калькулятор'!$B$5,0,0)))</f>
        <v/>
      </c>
      <c r="Q129" s="168" t="str">
        <f>IF(T129&gt;('Калькулятор'!$B$5+2),"",IF(T129='Калькулятор'!$B$5+2,0,IF(T129&lt;='Калькулятор'!$B$5,0,0)))</f>
        <v/>
      </c>
      <c r="R129" s="171" t="str">
        <f>IF(T129&gt;('Калькулятор'!$B$5+2),"",IF(T129='Калькулятор'!$B$5+2,XIRR($D$7:D128,$B$7:B128,50),"Х"))</f>
        <v/>
      </c>
      <c r="S129" s="172" t="str">
        <f>IF(T129&gt;('Калькулятор'!$B$5+2),"",IF(T129='Калькулятор'!$B$5+2,F129+E129+J129,"Х"))</f>
        <v/>
      </c>
      <c r="T129" s="162">
        <v>123</v>
      </c>
      <c r="U129" s="163">
        <f ca="1">'Калькулятор'!E126</f>
        <v>0</v>
      </c>
    </row>
    <row r="130" s="173" customFormat="1">
      <c r="R130" s="174">
        <f ca="1">SUM(R7:R129)</f>
        <v>23.339451466840281</v>
      </c>
      <c r="S130" s="175">
        <f ca="1">SUM(S7:S129)</f>
        <v>115000</v>
      </c>
    </row>
  </sheetData>
  <sheetProtection algorithmName="SHA-512" hashValue="8Y63SMsGKEsSV2/9KA5zwNUssHn9V0BxYtThsCsoWo3D/76ljzHUBbyiUD3cW4ft8O6LA6aTi4iHG8EaKI6Nmw==" saltValue="MQ0shg8CF+XFR2BfVyKlGw==" spinCount="100000" autoFilter="0" deleteColumns="0" deleteRows="0" formatCells="0" formatColumns="0" formatRows="0" insertColumns="0" insertHyperlinks="0" insertRows="0" objects="0" pivotTables="0" scenarios="0" selectLockedCells="0" selectUnlockedCells="0" sheet="1" sort="0"/>
  <mergeCells count="13">
    <mergeCell ref="A2:A5"/>
    <mergeCell ref="B2:B5"/>
    <mergeCell ref="C2:C5"/>
    <mergeCell ref="D2:D5"/>
    <mergeCell ref="E2:Q2"/>
    <mergeCell ref="S2:S5"/>
    <mergeCell ref="E3:E5"/>
    <mergeCell ref="F3:F5"/>
    <mergeCell ref="G3:Q3"/>
    <mergeCell ref="G4:J4"/>
    <mergeCell ref="K4:L4"/>
    <mergeCell ref="M4:Q4"/>
    <mergeCell ref="R2:R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85" workbookViewId="0">
      <selection activeCell="I14" activeCellId="0" sqref="I14"/>
    </sheetView>
  </sheetViews>
  <sheetFormatPr defaultRowHeight="14.4"/>
  <cols>
    <col customWidth="1" min="1" max="1" style="84" width="9.77734375"/>
    <col customWidth="1" min="2" max="2" style="84" width="26.21875"/>
    <col customWidth="1" min="3" max="3" style="84" width="11.33203125"/>
    <col customWidth="1" min="4" max="4" style="84" width="20.44140625"/>
    <col bestFit="1" customWidth="1" min="5" max="5" style="84" width="19"/>
    <col customWidth="1" min="6" max="6" style="84" width="13"/>
    <col customWidth="1" min="7" max="7" style="84" width="13.33203125"/>
    <col customWidth="1" min="8" max="9" style="84" width="10.33203125"/>
    <col customWidth="1" min="10" max="10" style="84" width="12.33203125"/>
    <col min="11" max="11" style="84" width="8.88671875"/>
    <col customWidth="1" min="12" max="12" style="84" width="11.5546875"/>
    <col customWidth="1" min="13" max="13" style="84" width="13.44140625"/>
    <col min="14" max="16" style="84" width="8.88671875"/>
    <col customWidth="1" min="17" max="17" style="84" width="10.6640625"/>
    <col customWidth="1" min="18" max="18" style="84" width="13"/>
    <col customWidth="1" min="19" max="19" style="84" width="12.6640625"/>
    <col customWidth="1" hidden="1" min="20" max="20" style="84" width="9.88671875"/>
    <col customWidth="1" hidden="1" min="21" max="21" style="84" width="11.88671875"/>
    <col customWidth="1" min="22" max="22" style="84" width="3.88671875"/>
    <col min="23" max="16384" style="84" width="8.88671875"/>
  </cols>
  <sheetData>
    <row r="1" ht="15"/>
    <row r="2" ht="15" customHeight="1">
      <c r="A2" s="130" t="s">
        <v>51</v>
      </c>
      <c r="B2" s="131" t="s">
        <v>52</v>
      </c>
      <c r="C2" s="131" t="s">
        <v>53</v>
      </c>
      <c r="D2" s="132" t="s">
        <v>54</v>
      </c>
      <c r="E2" s="133" t="s">
        <v>55</v>
      </c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5"/>
      <c r="R2" s="132" t="s">
        <v>56</v>
      </c>
      <c r="S2" s="136" t="s">
        <v>57</v>
      </c>
      <c r="T2" s="137"/>
    </row>
    <row r="3" ht="41.399999999999999" customHeight="1">
      <c r="A3" s="138"/>
      <c r="B3" s="139"/>
      <c r="C3" s="139"/>
      <c r="D3" s="140"/>
      <c r="E3" s="141" t="s">
        <v>58</v>
      </c>
      <c r="F3" s="142" t="s">
        <v>59</v>
      </c>
      <c r="G3" s="143" t="s">
        <v>60</v>
      </c>
      <c r="H3" s="144"/>
      <c r="I3" s="144"/>
      <c r="J3" s="144"/>
      <c r="K3" s="144"/>
      <c r="L3" s="144"/>
      <c r="M3" s="144"/>
      <c r="N3" s="144"/>
      <c r="O3" s="144"/>
      <c r="P3" s="144"/>
      <c r="Q3" s="145"/>
      <c r="R3" s="140"/>
      <c r="S3" s="146"/>
      <c r="T3" s="137"/>
    </row>
    <row r="4" ht="41.399999999999999" customHeight="1">
      <c r="A4" s="138"/>
      <c r="B4" s="139"/>
      <c r="C4" s="139"/>
      <c r="D4" s="140"/>
      <c r="E4" s="139"/>
      <c r="F4" s="140"/>
      <c r="G4" s="142" t="s">
        <v>61</v>
      </c>
      <c r="H4" s="147"/>
      <c r="I4" s="147"/>
      <c r="J4" s="148"/>
      <c r="K4" s="143" t="s">
        <v>62</v>
      </c>
      <c r="L4" s="145"/>
      <c r="M4" s="143" t="s">
        <v>63</v>
      </c>
      <c r="N4" s="144"/>
      <c r="O4" s="144"/>
      <c r="P4" s="144"/>
      <c r="Q4" s="145"/>
      <c r="R4" s="140"/>
      <c r="S4" s="146"/>
      <c r="T4" s="137"/>
    </row>
    <row r="5" ht="55.200000000000003" customHeight="1">
      <c r="A5" s="138"/>
      <c r="B5" s="139"/>
      <c r="C5" s="139"/>
      <c r="D5" s="140"/>
      <c r="E5" s="139"/>
      <c r="F5" s="140"/>
      <c r="G5" s="130" t="s">
        <v>64</v>
      </c>
      <c r="H5" s="131" t="s">
        <v>65</v>
      </c>
      <c r="I5" s="132" t="s">
        <v>66</v>
      </c>
      <c r="J5" s="149" t="s">
        <v>67</v>
      </c>
      <c r="K5" s="148" t="s">
        <v>68</v>
      </c>
      <c r="L5" s="141" t="s">
        <v>69</v>
      </c>
      <c r="M5" s="141" t="s">
        <v>70</v>
      </c>
      <c r="N5" s="141" t="s">
        <v>71</v>
      </c>
      <c r="O5" s="141" t="s">
        <v>72</v>
      </c>
      <c r="P5" s="141" t="s">
        <v>73</v>
      </c>
      <c r="Q5" s="141" t="s">
        <v>74</v>
      </c>
      <c r="R5" s="140"/>
      <c r="S5" s="146"/>
      <c r="T5" s="137"/>
    </row>
    <row r="6" ht="17.399999999999999" customHeight="1">
      <c r="A6" s="150">
        <v>1</v>
      </c>
      <c r="B6" s="151">
        <v>2</v>
      </c>
      <c r="C6" s="152">
        <v>3</v>
      </c>
      <c r="D6" s="152">
        <v>4</v>
      </c>
      <c r="E6" s="152">
        <v>5</v>
      </c>
      <c r="F6" s="152">
        <v>6</v>
      </c>
      <c r="G6" s="151">
        <v>7</v>
      </c>
      <c r="H6" s="151">
        <v>8</v>
      </c>
      <c r="I6" s="152">
        <v>9</v>
      </c>
      <c r="J6" s="152">
        <v>10</v>
      </c>
      <c r="K6" s="152">
        <v>11</v>
      </c>
      <c r="L6" s="152">
        <v>12</v>
      </c>
      <c r="M6" s="152">
        <v>13</v>
      </c>
      <c r="N6" s="152">
        <v>14</v>
      </c>
      <c r="O6" s="152">
        <v>15</v>
      </c>
      <c r="P6" s="151">
        <v>16</v>
      </c>
      <c r="Q6" s="151">
        <v>17</v>
      </c>
      <c r="R6" s="151">
        <v>18</v>
      </c>
      <c r="S6" s="153">
        <v>19</v>
      </c>
      <c r="T6" s="154"/>
    </row>
    <row r="7" ht="15" customHeight="1">
      <c r="A7" s="155">
        <f>IF(T7&gt;(Калькулятор!$B$5+2),"Скрыть",IF(T7=Калькулятор!$B$5+2,"Усього",Калькулятор!C4))</f>
        <v>0</v>
      </c>
      <c r="B7" s="156">
        <f ca="1">IF(T7&gt;(Калькулятор!$B$5+2),"Скрыть",IF(T7=Калькулятор!$B$5+2,"Х",Калькулятор!D4))</f>
        <v>45915</v>
      </c>
      <c r="C7" s="157" t="s">
        <v>75</v>
      </c>
      <c r="D7" s="157">
        <f>IF(T7&gt;(Калькулятор!$B$5+1),"Скрыть",IF(T7=Калькулятор!$B$5+1,"!!!",-E7+J7))</f>
        <v>-25000</v>
      </c>
      <c r="E7" s="158">
        <f>Калькулятор!B3</f>
        <v>25000</v>
      </c>
      <c r="F7" s="157" t="s">
        <v>75</v>
      </c>
      <c r="G7" s="157">
        <f>IF(T7&gt;(Калькулятор!$B$5+2),"Скрыть",IF(T7=Калькулятор!$B$5+2,0,IF(T7&lt;=Калькулятор!$B$5,0,0)))</f>
        <v>0</v>
      </c>
      <c r="H7" s="157">
        <f>IF(T7&gt;(Калькулятор!$B$5+2),"Скрыть",IF(T7=Калькулятор!$B$5+2,0,IF(T7&lt;=Калькулятор!$B$5,0,0)))</f>
        <v>0</v>
      </c>
      <c r="I7" s="159">
        <f>IF(T7&gt;(Калькулятор!$B$5+2),"Скрыть",IF(T7=Калькулятор!$B$5+2,0,IF(T7&lt;=Калькулятор!$B$5,0,0)))</f>
        <v>0</v>
      </c>
      <c r="J7" s="157">
        <f>Калькулятор!H4</f>
        <v>0</v>
      </c>
      <c r="K7" s="160">
        <f>IF(T7&gt;(Калькулятор!$B$5+2),"",IF(T7=Калькулятор!$B$5+2,0,IF(T7&lt;=Калькулятор!$B$5,0,0)))</f>
        <v>0</v>
      </c>
      <c r="L7" s="157">
        <f>IF(T7&gt;(Калькулятор!$B$5+2),"",IF(T7=Калькулятор!$B$5+2,0,IF(T7&lt;=Калькулятор!$B$5,0,0)))</f>
        <v>0</v>
      </c>
      <c r="M7" s="157">
        <f>IF(T7&gt;(Калькулятор!$B$5+2),"",IF(T7=Калькулятор!$B$5+2,0,IF(T7&lt;=Калькулятор!$B$5,0,0)))</f>
        <v>0</v>
      </c>
      <c r="N7" s="157">
        <f>IF(T7&gt;(Калькулятор!$B$5+2),"",IF(T7=Калькулятор!$B$5+2,0,IF(T7&lt;=Калькулятор!$B$5,0,0)))</f>
        <v>0</v>
      </c>
      <c r="O7" s="157">
        <f>IF(T7&gt;(Калькулятор!$B$5+2),"",IF(T7=Калькулятор!$B$5+2,0,IF(T7&lt;=Калькулятор!$B$5,0,0)))</f>
        <v>0</v>
      </c>
      <c r="P7" s="157">
        <f>IF(T7&gt;(Калькулятор!$B$5+2),"",IF(T7=Калькулятор!$B$5+2,0,IF(T7&lt;=Калькулятор!$B$5,0,0)))</f>
        <v>0</v>
      </c>
      <c r="Q7" s="157">
        <f>IF(T7&gt;(Калькулятор!$B$5+2),"",IF(T7=Калькулятор!$B$5+2,0,IF(T7&lt;=Калькулятор!$B$5,0,0)))</f>
        <v>0</v>
      </c>
      <c r="R7" s="157" t="str">
        <f>IF(T7&gt;(Калькулятор!$B$5+2),"",IF(T7=Калькулятор!$B$5+2,"Ы","Х"))</f>
        <v>Х</v>
      </c>
      <c r="S7" s="161" t="str">
        <f>IF(T7&gt;(Калькулятор!$B$5+2),"",IF(T7=Калькулятор!$B$5+2,F7+E7+J7,"Х"))</f>
        <v>Х</v>
      </c>
      <c r="T7" s="162">
        <v>1</v>
      </c>
      <c r="U7" s="163">
        <f>Калькулятор!E4</f>
        <v>-25000</v>
      </c>
    </row>
    <row r="8" ht="15" customHeight="1">
      <c r="A8" s="164">
        <f>IF(T8&gt;(Калькулятор!$B$5+2),"",IF(T8=Калькулятор!$B$5+2,"Усього",Калькулятор!C5))</f>
        <v>1</v>
      </c>
      <c r="B8" s="165">
        <f ca="1">IF(T8&gt;(Калькулятор!$B$5+2),"",IF(T8=Калькулятор!$B$5+2,"Х",Калькулятор!D5))</f>
        <v>45945</v>
      </c>
      <c r="C8" s="166">
        <f ca="1">IF(T8&gt;(Калькулятор!$B$5+2),"",IF(T8=Калькулятор!$B$5+2,SUM($C7:C$8),IFERROR(B8-B7,"")))</f>
        <v>30</v>
      </c>
      <c r="D8" s="167">
        <f ca="1">D9</f>
        <v>7500</v>
      </c>
      <c r="E8" s="167">
        <f ca="1">IF(T8&gt;(Калькулятор!$B$5+2),"Скрыть",IF(T8=Калькулятор!$B$5+2,"Х",Калькулятор!G5))</f>
        <v>0</v>
      </c>
      <c r="F8" s="167">
        <f ca="1">F9</f>
        <v>7500</v>
      </c>
      <c r="G8" s="168">
        <f>IF(T8&gt;(Калькулятор!$B$5+2),"",IF(T8=Калькулятор!$B$5+2,0,IF(T8&lt;=Калькулятор!$B$5,0,0)))</f>
        <v>0</v>
      </c>
      <c r="H8" s="168">
        <f>IF(T8&gt;(Калькулятор!$B$5+2),"",IF(T8=Калькулятор!$B$5+2,0,IF(T8&lt;=Калькулятор!$B$5,0,0)))</f>
        <v>0</v>
      </c>
      <c r="I8" s="169">
        <f>IF(T8&gt;(Калькулятор!$B$5+2),"",IF(T8=Калькулятор!$B$5+2,0,IF(T8&lt;=Калькулятор!$B$5,0,0)))</f>
        <v>0</v>
      </c>
      <c r="J8" s="167">
        <f>IF(T8&gt;(Калькулятор!$B$5+2),"",IF(T8=Калькулятор!$B$5+2,SUM($J$7:J7),IF(T8&lt;=Калькулятор!$B$5,0,0)))</f>
        <v>0</v>
      </c>
      <c r="K8" s="170">
        <f>IF(T8&gt;('Калькулятор'!$B$5+2),"",IF(T8='Калькулятор'!$B$5+2,0,IF(T8&lt;='Калькулятор'!$B$5,0,0)))</f>
        <v>0</v>
      </c>
      <c r="L8" s="168">
        <f>IF(T8&gt;('Калькулятор'!$B$5+2),"",IF(T8='Калькулятор'!$B$5+2,0,IF(T8&lt;='Калькулятор'!$B$5,0,0)))</f>
        <v>0</v>
      </c>
      <c r="M8" s="168">
        <f>IF(T8&gt;('Калькулятор'!$B$5+2),"",IF(T8='Калькулятор'!$B$5+2,0,IF(T8&lt;='Калькулятор'!$B$5,0,0)))</f>
        <v>0</v>
      </c>
      <c r="N8" s="168">
        <f>IF(T8&gt;('Калькулятор'!$B$5+2),"",IF(T8='Калькулятор'!$B$5+2,0,IF(T8&lt;='Калькулятор'!$B$5,0,0)))</f>
        <v>0</v>
      </c>
      <c r="O8" s="168">
        <f>IF(T8&gt;('Калькулятор'!$B$5+2),"",IF(T8='Калькулятор'!$B$5+2,0,IF(T8&lt;='Калькулятор'!$B$5,0,0)))</f>
        <v>0</v>
      </c>
      <c r="P8" s="168">
        <f>IF(T8&gt;('Калькулятор'!$B$5+2),"",IF(T8='Калькулятор'!$B$5+2,0,IF(T8&lt;='Калькулятор'!$B$5,0,0)))</f>
        <v>0</v>
      </c>
      <c r="Q8" s="168">
        <f>IF(T8&gt;('Калькулятор'!$B$5+2),"",IF(T8='Калькулятор'!$B$5+2,0,IF(T8&lt;='Калькулятор'!$B$5,0,0)))</f>
        <v>0</v>
      </c>
      <c r="R8" s="171" t="str">
        <f>IF(T8&gt;(Калькулятор!$B$5+2),"",IF(T8=Калькулятор!$B$5+2,XIRR($D$7:D7,$B$7:B7,50),"Х"))</f>
        <v>Х</v>
      </c>
      <c r="S8" s="172" t="str">
        <f>IF(T8&gt;('Калькулятор'!$B$5+2),"",IF(T8='Калькулятор'!$B$5+2,F8+E8+J8,"Х"))</f>
        <v>Х</v>
      </c>
      <c r="T8" s="162">
        <v>2</v>
      </c>
      <c r="U8" s="163">
        <f>'Калькулятор'!E5</f>
        <v>-25000</v>
      </c>
    </row>
    <row r="9" ht="15.6">
      <c r="A9" s="164">
        <f>IF(T9&gt;('Калькулятор'!$B$5+2),"",IF(T9='Калькулятор'!$B$5+2,"Усього",'Калькулятор'!C6))</f>
        <v>2</v>
      </c>
      <c r="B9" s="165">
        <f ca="1">IF(T9&gt;('Калькулятор'!$B$5+2),"",IF(T9='Калькулятор'!$B$5+2,"Х",'Калькулятор'!D6))</f>
        <v>45975</v>
      </c>
      <c r="C9" s="166">
        <f ca="1">IF(T9&gt;(Калькулятор!$B$5+2),"",IF(T9=Калькулятор!$B$5+2,SUM($C$8:C8),IFERROR(B9-B8,"")))</f>
        <v>30</v>
      </c>
      <c r="D9" s="167">
        <f ca="1">IF(T9&gt;(Калькулятор!$B$5+2),"",IF(T9=Калькулятор!$B$5+2,SUM(D8),Калькулятор!I6))</f>
        <v>7500</v>
      </c>
      <c r="E9" s="167">
        <f ca="1">IF(T9&gt;(Калькулятор!$B$5+2),"",IF(T9=Калькулятор!$B$5+2,SUM(E8),Калькулятор!G6))</f>
        <v>0</v>
      </c>
      <c r="F9" s="167">
        <f ca="1">IF(T9&gt;(Калькулятор!$B$5+2),"",IF(T9=Калькулятор!$B$5+2,SUM($F$7:F8),Калькулятор!H6))</f>
        <v>7500</v>
      </c>
      <c r="G9" s="168">
        <f>IF(T9&gt;('Калькулятор'!$B$5+2),"",IF(T9='Калькулятор'!$B$5+2,0,IF(T9&lt;='Калькулятор'!$B$5,0,0)))</f>
        <v>0</v>
      </c>
      <c r="H9" s="168">
        <f>IF(T9&gt;('Калькулятор'!$B$5+2),"",IF(T9='Калькулятор'!$B$5+2,0,IF(T9&lt;='Калькулятор'!$B$5,0,0)))</f>
        <v>0</v>
      </c>
      <c r="I9" s="169">
        <f>IF(T9&gt;('Калькулятор'!$B$5+2),"",IF(T9='Калькулятор'!$B$5+2,0,IF(T9&lt;='Калькулятор'!$B$5,0,0)))</f>
        <v>0</v>
      </c>
      <c r="J9" s="167">
        <f>IF(T9&gt;('Калькулятор'!$B$5+2),"",IF(T9='Калькулятор'!$B$5+2,SUM($J$7:J8),IF(T9&lt;='Калькулятор'!$B$5,0,0)))</f>
        <v>0</v>
      </c>
      <c r="K9" s="170">
        <f>IF(T9&gt;('Калькулятор'!$B$5+2),"",IF(T9='Калькулятор'!$B$5+2,0,IF(T9&lt;='Калькулятор'!$B$5,0,0)))</f>
        <v>0</v>
      </c>
      <c r="L9" s="168">
        <f>IF(T9&gt;('Калькулятор'!$B$5+2),"",IF(T9='Калькулятор'!$B$5+2,0,IF(T9&lt;='Калькулятор'!$B$5,0,0)))</f>
        <v>0</v>
      </c>
      <c r="M9" s="168">
        <f>IF(T9&gt;('Калькулятор'!$B$5+2),"",IF(T9='Калькулятор'!$B$5+2,0,IF(T9&lt;='Калькулятор'!$B$5,0,0)))</f>
        <v>0</v>
      </c>
      <c r="N9" s="168">
        <f>IF(T9&gt;('Калькулятор'!$B$5+2),"",IF(T9='Калькулятор'!$B$5+2,0,IF(T9&lt;='Калькулятор'!$B$5,0,0)))</f>
        <v>0</v>
      </c>
      <c r="O9" s="168">
        <f>IF(T9&gt;('Калькулятор'!$B$5+2),"",IF(T9='Калькулятор'!$B$5+2,0,IF(T9&lt;='Калькулятор'!$B$5,0,0)))</f>
        <v>0</v>
      </c>
      <c r="P9" s="168">
        <f>IF(T9&gt;('Калькулятор'!$B$5+2),"",IF(T9='Калькулятор'!$B$5+2,0,IF(T9&lt;='Калькулятор'!$B$5,0,0)))</f>
        <v>0</v>
      </c>
      <c r="Q9" s="168">
        <f>IF(T9&gt;('Калькулятор'!$B$5+2),"",IF(T9='Калькулятор'!$B$5+2,0,IF(T9&lt;='Калькулятор'!$B$5,0,0)))</f>
        <v>0</v>
      </c>
      <c r="R9" s="171" t="str">
        <f>IF(T9&gt;('Калькулятор'!$B$5+2),"",IF(T9='Калькулятор'!$B$5+2,XIRR($D$7:D8,$B$7:B8,50),"Х"))</f>
        <v>Х</v>
      </c>
      <c r="S9" s="172" t="str">
        <f>IF(T9&gt;('Калькулятор'!$B$5+2),"",IF(T9='Калькулятор'!$B$5+2,F9+E9+J9,"Х"))</f>
        <v>Х</v>
      </c>
      <c r="T9" s="162">
        <v>3</v>
      </c>
      <c r="U9" s="163">
        <f>'Калькулятор'!E6</f>
        <v>-25000</v>
      </c>
    </row>
    <row r="10" ht="15.6">
      <c r="A10" s="164">
        <f ca="1">IF(T10&gt;(Калькулятор!$B$5+2),"",IF(T10=Калькулятор!$B$5+2,"Усього",Калькулятор!C7))</f>
        <v>3</v>
      </c>
      <c r="B10" s="165">
        <f ca="1">IF(T10&gt;(Калькулятор!$B$5+2),"",IF(T10=Калькулятор!$B$5+2,"Х",Калькулятор!D7))</f>
        <v>46005</v>
      </c>
      <c r="C10" s="166">
        <f ca="1">IF(T10&gt;(Калькулятор!$B$5+2),"",IF(T10=Калькулятор!$B$5+2,SUM($C$8:C9),IFERROR(B10-B9,"")))</f>
        <v>30</v>
      </c>
      <c r="D10" s="167">
        <f ca="1">IF(T10&gt;(Калькулятор!$B$5+2),"",IF(T10=Калькулятор!$B$5+2,SUM(D9),Калькулятор!I7))</f>
        <v>7500</v>
      </c>
      <c r="E10" s="167">
        <f ca="1">IF(T10&gt;(Калькулятор!$B$5+2),"",IF(T10=Калькулятор!$B$5+2,SUM(E9),Калькулятор!G7))</f>
        <v>0</v>
      </c>
      <c r="F10" s="167">
        <f ca="1">IF(T10&gt;(Калькулятор!$B$5+2),"",IF(T10=Калькулятор!$B$5+2,SUM($F$7:F9),Калькулятор!H7))</f>
        <v>7500</v>
      </c>
      <c r="G10" s="168">
        <f>IF(T10&gt;(Калькулятор!$B$5+2),"",IF(T10=Калькулятор!$B$5+2,0,IF(T10&lt;=Калькулятор!$B$5,0,0)))</f>
        <v>0</v>
      </c>
      <c r="H10" s="168">
        <f>IF(T10&gt;(Калькулятор!$B$5+2),"",IF(T10=Калькулятор!$B$5+2,0,IF(T10&lt;=Калькулятор!$B$5,0,0)))</f>
        <v>0</v>
      </c>
      <c r="I10" s="169">
        <f>IF(T10&gt;(Калькулятор!$B$5+2),"",IF(T10=Калькулятор!$B$5+2,0,IF(T10&lt;=Калькулятор!$B$5,0,0)))</f>
        <v>0</v>
      </c>
      <c r="J10" s="167">
        <f>IF(T10&gt;(Калькулятор!$B$5+2),"",IF(T10=Калькулятор!$B$5+2,SUM($J$7:J9),IF(T10&lt;=Калькулятор!$B$5,0,0)))</f>
        <v>0</v>
      </c>
      <c r="K10" s="170">
        <f>IF(T10&gt;(Калькулятор!$B$5+2),"",IF(T10=Калькулятор!$B$5+2,0,IF(T10&lt;=Калькулятор!$B$5,0,0)))</f>
        <v>0</v>
      </c>
      <c r="L10" s="168">
        <f>IF(T10&gt;(Калькулятор!$B$5+2),"",IF(T10=Калькулятор!$B$5+2,0,IF(T10&lt;=Калькулятор!$B$5,0,0)))</f>
        <v>0</v>
      </c>
      <c r="M10" s="168">
        <f>IF(T10&gt;(Калькулятор!$B$5+2),"",IF(T10=Калькулятор!$B$5+2,0,IF(T10&lt;=Калькулятор!$B$5,0,0)))</f>
        <v>0</v>
      </c>
      <c r="N10" s="168">
        <f>IF(T10&gt;(Калькулятор!$B$5+2),"",IF(T10=Калькулятор!$B$5+2,0,IF(T10&lt;=Калькулятор!$B$5,0,0)))</f>
        <v>0</v>
      </c>
      <c r="O10" s="168">
        <f>IF(T10&gt;(Калькулятор!$B$5+2),"",IF(T10=Калькулятор!$B$5+2,0,IF(T10&lt;=Калькулятор!$B$5,0,0)))</f>
        <v>0</v>
      </c>
      <c r="P10" s="168">
        <f>IF(T10&gt;(Калькулятор!$B$5+2),"",IF(T10=Калькулятор!$B$5+2,0,IF(T10&lt;=Калькулятор!$B$5,0,0)))</f>
        <v>0</v>
      </c>
      <c r="Q10" s="168">
        <f>IF(T10&gt;(Калькулятор!$B$5+2),"",IF(T10=Калькулятор!$B$5+2,0,IF(T10&lt;=Калькулятор!$B$5,0,0)))</f>
        <v>0</v>
      </c>
      <c r="R10" s="171" t="str">
        <f>IF(T10&gt;(Калькулятор!$B$5+2),"",IF(T10=Калькулятор!$B$5+2,XIRR($D$7:D9,$B$7:B9,50),"Х"))</f>
        <v>Х</v>
      </c>
      <c r="S10" s="172" t="str">
        <f>IF(T10&gt;(Калькулятор!$B$5+2),"",IF(T10=Калькулятор!$B$5+2,F10+E10+J10,"Х"))</f>
        <v>Х</v>
      </c>
      <c r="T10" s="162">
        <v>4</v>
      </c>
      <c r="U10" s="163">
        <f>'Калькулятор'!E7</f>
        <v>-25000</v>
      </c>
    </row>
    <row r="11" ht="16.199999999999999">
      <c r="A11" s="164">
        <f ca="1">IF(T11&gt;('Калькулятор'!$B$5+2),"",IF(T11='Калькулятор'!$B$5+2,"Усього",'Калькулятор'!C8))</f>
        <v>4</v>
      </c>
      <c r="B11" s="165">
        <f ca="1">IF(T11&gt;('Калькулятор'!$B$5+2),"",IF(T11='Калькулятор'!$B$5+2,"Х",'Калькулятор'!D8))</f>
        <v>46035</v>
      </c>
      <c r="C11" s="166">
        <f ca="1">IF(T11&gt;(Калькулятор!$B$5+2),"",IF(T11=Калькулятор!$B$5+2,SUM($C$8:C10),IFERROR(B11-B10,"")))</f>
        <v>30</v>
      </c>
      <c r="D11" s="167">
        <f ca="1">IF(T11&gt;(Калькулятор!$B$5+2),"",IF(T11=Калькулятор!$B$5+2,SUM(D10),Калькулятор!I8))</f>
        <v>7500</v>
      </c>
      <c r="E11" s="167">
        <f ca="1">IF(T11&gt;(Калькулятор!$B$5+2),"",IF(T11=Калькулятор!$B$5+2,SUM(E10),Калькулятор!G8))</f>
        <v>0</v>
      </c>
      <c r="F11" s="167">
        <f ca="1">IF(T11&gt;(Калькулятор!$B$5+2),"",IF(T11=Калькулятор!$B$5+2,SUM($F$7:F10),Калькулятор!H8))</f>
        <v>7500</v>
      </c>
      <c r="G11" s="168">
        <f>IF(T11&gt;('Калькулятор'!$B$5+2),"",IF(T11='Калькулятор'!$B$5+2,0,IF(T11&lt;='Калькулятор'!$B$5,0,0)))</f>
        <v>0</v>
      </c>
      <c r="H11" s="168">
        <f>IF(T11&gt;('Калькулятор'!$B$5+2),"",IF(T11='Калькулятор'!$B$5+2,0,IF(T11&lt;='Калькулятор'!$B$5,0,0)))</f>
        <v>0</v>
      </c>
      <c r="I11" s="169">
        <f>IF(T11&gt;('Калькулятор'!$B$5+2),"",IF(T11='Калькулятор'!$B$5+2,0,IF(T11&lt;='Калькулятор'!$B$5,0,0)))</f>
        <v>0</v>
      </c>
      <c r="J11" s="167">
        <f>IF(T11&gt;(Калькулятор!$B$5+2),"",IF(T11=Калькулятор!$B$5+2,SUM($J$7:J10),IF(T11&lt;=Калькулятор!$B$5,0,0)))</f>
        <v>0</v>
      </c>
      <c r="K11" s="170">
        <f>IF(T11&gt;('Калькулятор'!$B$5+2),"",IF(T11='Калькулятор'!$B$5+2,0,IF(T11&lt;='Калькулятор'!$B$5,0,0)))</f>
        <v>0</v>
      </c>
      <c r="L11" s="168">
        <f>IF(T11&gt;('Калькулятор'!$B$5+2),"",IF(T11='Калькулятор'!$B$5+2,0,IF(T11&lt;='Калькулятор'!$B$5,0,0)))</f>
        <v>0</v>
      </c>
      <c r="M11" s="168">
        <f>IF(T11&gt;('Калькулятор'!$B$5+2),"",IF(T11='Калькулятор'!$B$5+2,0,IF(T11&lt;='Калькулятор'!$B$5,0,0)))</f>
        <v>0</v>
      </c>
      <c r="N11" s="168">
        <f>IF(T11&gt;('Калькулятор'!$B$5+2),"",IF(T11='Калькулятор'!$B$5+2,0,IF(T11&lt;='Калькулятор'!$B$5,0,0)))</f>
        <v>0</v>
      </c>
      <c r="O11" s="168">
        <f>IF(T11&gt;('Калькулятор'!$B$5+2),"",IF(T11='Калькулятор'!$B$5+2,0,IF(T11&lt;='Калькулятор'!$B$5,0,0)))</f>
        <v>0</v>
      </c>
      <c r="P11" s="168">
        <f>IF(T11&gt;('Калькулятор'!$B$5+2),"",IF(T11='Калькулятор'!$B$5+2,0,IF(T11&lt;='Калькулятор'!$B$5,0,0)))</f>
        <v>0</v>
      </c>
      <c r="Q11" s="168">
        <f>IF(T11&gt;('Калькулятор'!$B$5+2),"",IF(T11='Калькулятор'!$B$5+2,0,IF(T11&lt;='Калькулятор'!$B$5,0,0)))</f>
        <v>0</v>
      </c>
      <c r="R11" s="171" t="str">
        <f>IF(T11&gt;(Калькулятор!$B$5+2),"",IF(T11=Калькулятор!$B$5+2,XIRR($D$7:D10,$B$7:B10,50),"Х"))</f>
        <v>Х</v>
      </c>
      <c r="S11" s="172" t="str">
        <f>IF(T11&gt;('Калькулятор'!$B$5+2),"",IF(T11='Калькулятор'!$B$5+2,F11+E11+J11,"Х"))</f>
        <v>Х</v>
      </c>
      <c r="T11" s="162">
        <v>5</v>
      </c>
      <c r="U11" s="163">
        <f>'Калькулятор'!E8</f>
        <v>-25000</v>
      </c>
    </row>
    <row r="12" ht="15.6">
      <c r="A12" s="164">
        <f ca="1">IF(T12&gt;('Калькулятор'!$B$5+2),"",IF(T12='Калькулятор'!$B$5+2,"Усього",'Калькулятор'!C9))</f>
        <v>5</v>
      </c>
      <c r="B12" s="165">
        <f ca="1">IF(T12&gt;('Калькулятор'!$B$5+2),"",IF(T12='Калькулятор'!$B$5+2,"Х",'Калькулятор'!D9))</f>
        <v>46065</v>
      </c>
      <c r="C12" s="166">
        <f ca="1">IF(T12&gt;('Калькулятор'!$B$5+2),"",IF(T12='Калькулятор'!$B$5+2,SUM($C$8:C11),IFERROR(B12-B11,"")))</f>
        <v>30</v>
      </c>
      <c r="D12" s="167">
        <f ca="1">IF(T12&gt;('Калькулятор'!$B$5+2),"",IF(T12='Калькулятор'!$B$5+2,SUM(D11),'Калькулятор'!I9))</f>
        <v>7500</v>
      </c>
      <c r="E12" s="167">
        <f ca="1">IF(T12&gt;('Калькулятор'!$B$5+2),"",IF(T12='Калькулятор'!$B$5+2,SUM(E11),'Калькулятор'!G9))</f>
        <v>0</v>
      </c>
      <c r="F12" s="167">
        <f ca="1">IF(T12&gt;('Калькулятор'!$B$5+2),"",IF(T12='Калькулятор'!$B$5+2,SUM($F$7:F11),'Калькулятор'!H9))</f>
        <v>7500</v>
      </c>
      <c r="G12" s="168">
        <f>IF(T12&gt;('Калькулятор'!$B$5+2),"",IF(T12='Калькулятор'!$B$5+2,0,IF(T12&lt;='Калькулятор'!$B$5,0,0)))</f>
        <v>0</v>
      </c>
      <c r="H12" s="168">
        <f>IF(T12&gt;('Калькулятор'!$B$5+2),"",IF(T12='Калькулятор'!$B$5+2,0,IF(T12&lt;='Калькулятор'!$B$5,0,0)))</f>
        <v>0</v>
      </c>
      <c r="I12" s="169">
        <f>IF(T12&gt;('Калькулятор'!$B$5+2),"",IF(T12='Калькулятор'!$B$5+2,0,IF(T12&lt;='Калькулятор'!$B$5,0,0)))</f>
        <v>0</v>
      </c>
      <c r="J12" s="167">
        <f>IF(T12&gt;('Калькулятор'!$B$5+2),"",IF(T12='Калькулятор'!$B$5+2,SUM($J$7:J11),IF(T12&lt;='Калькулятор'!$B$5,0,0)))</f>
        <v>0</v>
      </c>
      <c r="K12" s="170">
        <f>IF(T12&gt;('Калькулятор'!$B$5+2),"",IF(T12='Калькулятор'!$B$5+2,0,IF(T12&lt;='Калькулятор'!$B$5,0,0)))</f>
        <v>0</v>
      </c>
      <c r="L12" s="168">
        <f>IF(T12&gt;('Калькулятор'!$B$5+2),"",IF(T12='Калькулятор'!$B$5+2,0,IF(T12&lt;='Калькулятор'!$B$5,0,0)))</f>
        <v>0</v>
      </c>
      <c r="M12" s="168">
        <f>IF(T12&gt;('Калькулятор'!$B$5+2),"",IF(T12='Калькулятор'!$B$5+2,0,IF(T12&lt;='Калькулятор'!$B$5,0,0)))</f>
        <v>0</v>
      </c>
      <c r="N12" s="168">
        <f>IF(T12&gt;('Калькулятор'!$B$5+2),"",IF(T12='Калькулятор'!$B$5+2,0,IF(T12&lt;='Калькулятор'!$B$5,0,0)))</f>
        <v>0</v>
      </c>
      <c r="O12" s="168">
        <f>IF(T12&gt;('Калькулятор'!$B$5+2),"",IF(T12='Калькулятор'!$B$5+2,0,IF(T12&lt;='Калькулятор'!$B$5,0,0)))</f>
        <v>0</v>
      </c>
      <c r="P12" s="168">
        <f>IF(T12&gt;('Калькулятор'!$B$5+2),"",IF(T12='Калькулятор'!$B$5+2,0,IF(T12&lt;='Калькулятор'!$B$5,0,0)))</f>
        <v>0</v>
      </c>
      <c r="Q12" s="168">
        <f>IF(T12&gt;('Калькулятор'!$B$5+2),"",IF(T12='Калькулятор'!$B$5+2,0,IF(T12&lt;='Калькулятор'!$B$5,0,0)))</f>
        <v>0</v>
      </c>
      <c r="R12" s="171" t="str">
        <f>IF(T12&gt;('Калькулятор'!$B$5+2),"",IF(T12='Калькулятор'!$B$5+2,XIRR($D$7:D11,$B$7:B11,50),"Х"))</f>
        <v>Х</v>
      </c>
      <c r="S12" s="172" t="str">
        <f>IF(T12&gt;('Калькулятор'!$B$5+2),"",IF(T12='Калькулятор'!$B$5+2,F12+E12+J12,"Х"))</f>
        <v>Х</v>
      </c>
      <c r="T12" s="162">
        <v>6</v>
      </c>
      <c r="U12" s="163">
        <f>'Калькулятор'!E9</f>
        <v>-25000</v>
      </c>
    </row>
    <row r="13" ht="15.6">
      <c r="A13" s="164">
        <f ca="1">IF(T13&gt;(Калькулятор!$B$5+2),"",IF(T13=Калькулятор!$B$5+2,"Усього",Калькулятор!C10))</f>
        <v>6</v>
      </c>
      <c r="B13" s="165">
        <f ca="1">IF(T13&gt;(Калькулятор!$B$5+2),"",IF(T13=Калькулятор!$B$5+2,"Х",Калькулятор!D10))</f>
        <v>46095</v>
      </c>
      <c r="C13" s="166">
        <f ca="1">IF(T13&gt;('Калькулятор'!$B$5+2),"",IF(T13='Калькулятор'!$B$5+2,SUM($C$8:C12),IFERROR(B13-B12,"")))</f>
        <v>30</v>
      </c>
      <c r="D13" s="167">
        <f ca="1">IF(T13&gt;(Калькулятор!$B$5+2),"",IF(T13=Калькулятор!$B$5+2,SUM(D12),Калькулятор!I10))</f>
        <v>7500</v>
      </c>
      <c r="E13" s="167">
        <f ca="1">IF(T13&gt;(Калькулятор!$B$5+2),"",IF(T13=Калькулятор!$B$5+2,SUM(E12),Калькулятор!G10))</f>
        <v>0</v>
      </c>
      <c r="F13" s="167">
        <f ca="1">IF(T13&gt;(Калькулятор!$B$5+2),"",IF(T13=Калькулятор!$B$5+2,SUM($F$7:F12),Калькулятор!H10))</f>
        <v>7500</v>
      </c>
      <c r="G13" s="168">
        <f>IF(T13&gt;('Калькулятор'!$B$5+2),"",IF(T13='Калькулятор'!$B$5+2,0,IF(T13&lt;='Калькулятор'!$B$5,0,0)))</f>
        <v>0</v>
      </c>
      <c r="H13" s="168">
        <f>IF(T13&gt;('Калькулятор'!$B$5+2),"",IF(T13='Калькулятор'!$B$5+2,0,IF(T13&lt;='Калькулятор'!$B$5,0,0)))</f>
        <v>0</v>
      </c>
      <c r="I13" s="169">
        <f>IF(T13&gt;('Калькулятор'!$B$5+2),"",IF(T13='Калькулятор'!$B$5+2,0,IF(T13&lt;='Калькулятор'!$B$5,0,0)))</f>
        <v>0</v>
      </c>
      <c r="J13" s="167">
        <f>IF(T13&gt;('Калькулятор'!$B$5+2),"",IF(T13='Калькулятор'!$B$5+2,SUM($J$7:J12),IF(T13&lt;='Калькулятор'!$B$5,0,0)))</f>
        <v>0</v>
      </c>
      <c r="K13" s="170">
        <f>IF(T13&gt;('Калькулятор'!$B$5+2),"",IF(T13='Калькулятор'!$B$5+2,0,IF(T13&lt;='Калькулятор'!$B$5,0,0)))</f>
        <v>0</v>
      </c>
      <c r="L13" s="168">
        <f>IF(T13&gt;('Калькулятор'!$B$5+2),"",IF(T13='Калькулятор'!$B$5+2,0,IF(T13&lt;='Калькулятор'!$B$5,0,0)))</f>
        <v>0</v>
      </c>
      <c r="M13" s="168">
        <f>IF(T13&gt;('Калькулятор'!$B$5+2),"",IF(T13='Калькулятор'!$B$5+2,0,IF(T13&lt;='Калькулятор'!$B$5,0,0)))</f>
        <v>0</v>
      </c>
      <c r="N13" s="168">
        <f>IF(T13&gt;('Калькулятор'!$B$5+2),"",IF(T13='Калькулятор'!$B$5+2,0,IF(T13&lt;='Калькулятор'!$B$5,0,0)))</f>
        <v>0</v>
      </c>
      <c r="O13" s="168">
        <f>IF(T13&gt;('Калькулятор'!$B$5+2),"",IF(T13='Калькулятор'!$B$5+2,0,IF(T13&lt;='Калькулятор'!$B$5,0,0)))</f>
        <v>0</v>
      </c>
      <c r="P13" s="168">
        <f>IF(T13&gt;('Калькулятор'!$B$5+2),"",IF(T13='Калькулятор'!$B$5+2,0,IF(T13&lt;='Калькулятор'!$B$5,0,0)))</f>
        <v>0</v>
      </c>
      <c r="Q13" s="168">
        <f>IF(T13&gt;('Калькулятор'!$B$5+2),"",IF(T13='Калькулятор'!$B$5+2,0,IF(T13&lt;='Калькулятор'!$B$5,0,0)))</f>
        <v>0</v>
      </c>
      <c r="R13" s="171" t="str">
        <f>IF(T13&gt;('Калькулятор'!$B$5+2),"",IF(T13='Калькулятор'!$B$5+2,XIRR($D$7:D12,$B$7:B12,50),"Х"))</f>
        <v>Х</v>
      </c>
      <c r="S13" s="172" t="str">
        <f>IF(T13&gt;('Калькулятор'!$B$5+2),"",IF(T13='Калькулятор'!$B$5+2,F13+E13+J13,"Х"))</f>
        <v>Х</v>
      </c>
      <c r="T13" s="162">
        <v>7</v>
      </c>
      <c r="U13" s="163">
        <f ca="1">Калькулятор!E10</f>
        <v>-25000</v>
      </c>
    </row>
    <row r="14" ht="15.6">
      <c r="A14" s="164">
        <f ca="1">IF(T14&gt;('Калькулятор'!$B$5+2),"",IF(T14='Калькулятор'!$B$5+2,"Усього",'Калькулятор'!C11))</f>
        <v>7</v>
      </c>
      <c r="B14" s="165">
        <f ca="1">IF(T14&gt;('Калькулятор'!$B$5+2),"",IF(T14='Калькулятор'!$B$5+2,"Х",'Калькулятор'!D11))</f>
        <v>46125</v>
      </c>
      <c r="C14" s="166">
        <f ca="1">IF(T14&gt;('Калькулятор'!$B$5+2),"",IF(T14='Калькулятор'!$B$5+2,SUM($C$8:C13),IFERROR(B14-B13,"")))</f>
        <v>30</v>
      </c>
      <c r="D14" s="167">
        <f ca="1">IF(T14&gt;('Калькулятор'!$B$5+2),"",IF(T14='Калькулятор'!$B$5+2,SUM(D13),'Калькулятор'!I11))</f>
        <v>7500</v>
      </c>
      <c r="E14" s="167">
        <f ca="1">IF(T14&gt;('Калькулятор'!$B$5+2),"",IF(T14='Калькулятор'!$B$5+2,SUM(E13),'Калькулятор'!G11))</f>
        <v>0</v>
      </c>
      <c r="F14" s="167">
        <f ca="1">IF(T14&gt;('Калькулятор'!$B$5+2),"",IF(T14='Калькулятор'!$B$5+2,SUM($F$7:F13),'Калькулятор'!H11))</f>
        <v>7500</v>
      </c>
      <c r="G14" s="168">
        <f>IF(T14&gt;('Калькулятор'!$B$5+2),"",IF(T14='Калькулятор'!$B$5+2,0,IF(T14&lt;='Калькулятор'!$B$5,0,0)))</f>
        <v>0</v>
      </c>
      <c r="H14" s="168">
        <f>IF(T14&gt;('Калькулятор'!$B$5+2),"",IF(T14='Калькулятор'!$B$5+2,0,IF(T14&lt;='Калькулятор'!$B$5,0,0)))</f>
        <v>0</v>
      </c>
      <c r="I14" s="169">
        <f>IF(T14&gt;('Калькулятор'!$B$5+2),"",IF(T14='Калькулятор'!$B$5+2,0,IF(T14&lt;='Калькулятор'!$B$5,0,0)))</f>
        <v>0</v>
      </c>
      <c r="J14" s="167">
        <f>IF(T14&gt;('Калькулятор'!$B$5+2),"",IF(T14='Калькулятор'!$B$5+2,SUM($J$7:J13),IF(T14&lt;='Калькулятор'!$B$5,0,0)))</f>
        <v>0</v>
      </c>
      <c r="K14" s="170">
        <f>IF(T14&gt;('Калькулятор'!$B$5+2),"",IF(T14='Калькулятор'!$B$5+2,0,IF(T14&lt;='Калькулятор'!$B$5,0,0)))</f>
        <v>0</v>
      </c>
      <c r="L14" s="168">
        <f>IF(T14&gt;('Калькулятор'!$B$5+2),"",IF(T14='Калькулятор'!$B$5+2,0,IF(T14&lt;='Калькулятор'!$B$5,0,0)))</f>
        <v>0</v>
      </c>
      <c r="M14" s="168">
        <f>IF(T14&gt;('Калькулятор'!$B$5+2),"",IF(T14='Калькулятор'!$B$5+2,0,IF(T14&lt;='Калькулятор'!$B$5,0,0)))</f>
        <v>0</v>
      </c>
      <c r="N14" s="168">
        <f>IF(T14&gt;('Калькулятор'!$B$5+2),"",IF(T14='Калькулятор'!$B$5+2,0,IF(T14&lt;='Калькулятор'!$B$5,0,0)))</f>
        <v>0</v>
      </c>
      <c r="O14" s="168">
        <f>IF(T14&gt;('Калькулятор'!$B$5+2),"",IF(T14='Калькулятор'!$B$5+2,0,IF(T14&lt;='Калькулятор'!$B$5,0,0)))</f>
        <v>0</v>
      </c>
      <c r="P14" s="168">
        <f>IF(T14&gt;('Калькулятор'!$B$5+2),"",IF(T14='Калькулятор'!$B$5+2,0,IF(T14&lt;='Калькулятор'!$B$5,0,0)))</f>
        <v>0</v>
      </c>
      <c r="Q14" s="168">
        <f>IF(T14&gt;('Калькулятор'!$B$5+2),"",IF(T14='Калькулятор'!$B$5+2,0,IF(T14&lt;='Калькулятор'!$B$5,0,0)))</f>
        <v>0</v>
      </c>
      <c r="R14" s="171" t="str">
        <f>IF(T14&gt;('Калькулятор'!$B$5+2),"",IF(T14='Калькулятор'!$B$5+2,XIRR($D$7:D13,$B$7:B13,50),"Х"))</f>
        <v>Х</v>
      </c>
      <c r="S14" s="172" t="str">
        <f>IF(T14&gt;('Калькулятор'!$B$5+2),"",IF(T14='Калькулятор'!$B$5+2,F14+E14+J14,"Х"))</f>
        <v>Х</v>
      </c>
      <c r="T14" s="162">
        <v>8</v>
      </c>
      <c r="U14" s="163">
        <f ca="1">'Калькулятор'!E11</f>
        <v>-25000</v>
      </c>
    </row>
    <row r="15" ht="15.6">
      <c r="A15" s="164">
        <f ca="1">IF(T15&gt;('Калькулятор'!$B$5+2),"",IF(T15='Калькулятор'!$B$5+2,"Усього",'Калькулятор'!C12))</f>
        <v>8</v>
      </c>
      <c r="B15" s="165">
        <f ca="1">IF(T15&gt;('Калькулятор'!$B$5+2),"",IF(T15='Калькулятор'!$B$5+2,"Х",'Калькулятор'!D12))</f>
        <v>46155</v>
      </c>
      <c r="C15" s="166">
        <f ca="1">IF(T15&gt;('Калькулятор'!$B$5+2),"",IF(T15='Калькулятор'!$B$5+2,SUM($C$8:C14),IFERROR(B15-B14,"")))</f>
        <v>30</v>
      </c>
      <c r="D15" s="167">
        <f ca="1">IF(T15&gt;('Калькулятор'!$B$5+2),"",IF(T15='Калькулятор'!$B$5+2,SUM(D14),'Калькулятор'!I12))</f>
        <v>7500</v>
      </c>
      <c r="E15" s="167">
        <f ca="1">IF(T15&gt;('Калькулятор'!$B$5+2),"",IF(T15='Калькулятор'!$B$5+2,SUM(E14),'Калькулятор'!G12))</f>
        <v>0</v>
      </c>
      <c r="F15" s="167">
        <f ca="1">IF(T15&gt;('Калькулятор'!$B$5+2),"",IF(T15='Калькулятор'!$B$5+2,SUM($F$7:F14),'Калькулятор'!H12))</f>
        <v>7500</v>
      </c>
      <c r="G15" s="168">
        <f>IF(T15&gt;('Калькулятор'!$B$5+2),"",IF(T15='Калькулятор'!$B$5+2,0,IF(T15&lt;='Калькулятор'!$B$5,0,0)))</f>
        <v>0</v>
      </c>
      <c r="H15" s="168">
        <f>IF(T15&gt;('Калькулятор'!$B$5+2),"",IF(T15='Калькулятор'!$B$5+2,0,IF(T15&lt;='Калькулятор'!$B$5,0,0)))</f>
        <v>0</v>
      </c>
      <c r="I15" s="169">
        <f>IF(T15&gt;('Калькулятор'!$B$5+2),"",IF(T15='Калькулятор'!$B$5+2,0,IF(T15&lt;='Калькулятор'!$B$5,0,0)))</f>
        <v>0</v>
      </c>
      <c r="J15" s="167">
        <f>IF(T15&gt;('Калькулятор'!$B$5+2),"",IF(T15='Калькулятор'!$B$5+2,SUM($J$7:J14),IF(T15&lt;='Калькулятор'!$B$5,0,0)))</f>
        <v>0</v>
      </c>
      <c r="K15" s="170">
        <f>IF(T15&gt;('Калькулятор'!$B$5+2),"",IF(T15='Калькулятор'!$B$5+2,0,IF(T15&lt;='Калькулятор'!$B$5,0,0)))</f>
        <v>0</v>
      </c>
      <c r="L15" s="168">
        <f>IF(T15&gt;('Калькулятор'!$B$5+2),"",IF(T15='Калькулятор'!$B$5+2,0,IF(T15&lt;='Калькулятор'!$B$5,0,0)))</f>
        <v>0</v>
      </c>
      <c r="M15" s="168">
        <f>IF(T15&gt;('Калькулятор'!$B$5+2),"",IF(T15='Калькулятор'!$B$5+2,0,IF(T15&lt;='Калькулятор'!$B$5,0,0)))</f>
        <v>0</v>
      </c>
      <c r="N15" s="168">
        <f>IF(T15&gt;('Калькулятор'!$B$5+2),"",IF(T15='Калькулятор'!$B$5+2,0,IF(T15&lt;='Калькулятор'!$B$5,0,0)))</f>
        <v>0</v>
      </c>
      <c r="O15" s="168">
        <f>IF(T15&gt;('Калькулятор'!$B$5+2),"",IF(T15='Калькулятор'!$B$5+2,0,IF(T15&lt;='Калькулятор'!$B$5,0,0)))</f>
        <v>0</v>
      </c>
      <c r="P15" s="168">
        <f>IF(T15&gt;('Калькулятор'!$B$5+2),"",IF(T15='Калькулятор'!$B$5+2,0,IF(T15&lt;='Калькулятор'!$B$5,0,0)))</f>
        <v>0</v>
      </c>
      <c r="Q15" s="168">
        <f>IF(T15&gt;('Калькулятор'!$B$5+2),"",IF(T15='Калькулятор'!$B$5+2,0,IF(T15&lt;='Калькулятор'!$B$5,0,0)))</f>
        <v>0</v>
      </c>
      <c r="R15" s="171" t="str">
        <f>IF(T15&gt;('Калькулятор'!$B$5+2),"",IF(T15='Калькулятор'!$B$5+2,XIRR($D$7:D14,$B$7:B14,50),"Х"))</f>
        <v>Х</v>
      </c>
      <c r="S15" s="172" t="str">
        <f>IF(T15&gt;('Калькулятор'!$B$5+2),"",IF(T15='Калькулятор'!$B$5+2,F15+E15+J15,"Х"))</f>
        <v>Х</v>
      </c>
      <c r="T15" s="162">
        <v>9</v>
      </c>
      <c r="U15" s="163">
        <f ca="1">'Калькулятор'!E12</f>
        <v>-25000</v>
      </c>
    </row>
    <row r="16" ht="15.6">
      <c r="A16" s="164">
        <f ca="1">IF(T16&gt;('Калькулятор'!$B$5+2),"",IF(T16='Калькулятор'!$B$5+2,"Усього",'Калькулятор'!C13))</f>
        <v>9</v>
      </c>
      <c r="B16" s="165">
        <f ca="1">IF(T16&gt;('Калькулятор'!$B$5+2),"",IF(T16='Калькулятор'!$B$5+2,"Х",'Калькулятор'!D13))</f>
        <v>46185</v>
      </c>
      <c r="C16" s="166">
        <f ca="1">IF(T16&gt;('Калькулятор'!$B$5+2),"",IF(T16='Калькулятор'!$B$5+2,SUM($C$8:C15),IFERROR(B16-B15,"")))</f>
        <v>30</v>
      </c>
      <c r="D16" s="167">
        <f ca="1">IF(T16&gt;('Калькулятор'!$B$5+2),"",IF(T16='Калькулятор'!$B$5+2,SUM(D15),'Калькулятор'!I13))</f>
        <v>7500</v>
      </c>
      <c r="E16" s="167">
        <f ca="1">IF(T16&gt;('Калькулятор'!$B$5+2),"",IF(T16='Калькулятор'!$B$5+2,SUM(E15),'Калькулятор'!G13))</f>
        <v>0</v>
      </c>
      <c r="F16" s="167">
        <f ca="1">IF(T16&gt;('Калькулятор'!$B$5+2),"",IF(T16='Калькулятор'!$B$5+2,SUM($F$7:F15),'Калькулятор'!H13))</f>
        <v>7500</v>
      </c>
      <c r="G16" s="168">
        <f>IF(T16&gt;('Калькулятор'!$B$5+2),"",IF(T16='Калькулятор'!$B$5+2,0,IF(T16&lt;='Калькулятор'!$B$5,0,0)))</f>
        <v>0</v>
      </c>
      <c r="H16" s="168">
        <f>IF(T16&gt;('Калькулятор'!$B$5+2),"",IF(T16='Калькулятор'!$B$5+2,0,IF(T16&lt;='Калькулятор'!$B$5,0,0)))</f>
        <v>0</v>
      </c>
      <c r="I16" s="169">
        <f>IF(T16&gt;('Калькулятор'!$B$5+2),"",IF(T16='Калькулятор'!$B$5+2,0,IF(T16&lt;='Калькулятор'!$B$5,0,0)))</f>
        <v>0</v>
      </c>
      <c r="J16" s="167">
        <f>IF(T16&gt;('Калькулятор'!$B$5+2),"",IF(T16='Калькулятор'!$B$5+2,SUM($J$7:J15),IF(T16&lt;='Калькулятор'!$B$5,0,0)))</f>
        <v>0</v>
      </c>
      <c r="K16" s="170">
        <f>IF(T16&gt;('Калькулятор'!$B$5+2),"",IF(T16='Калькулятор'!$B$5+2,0,IF(T16&lt;='Калькулятор'!$B$5,0,0)))</f>
        <v>0</v>
      </c>
      <c r="L16" s="168">
        <f>IF(T16&gt;('Калькулятор'!$B$5+2),"",IF(T16='Калькулятор'!$B$5+2,0,IF(T16&lt;='Калькулятор'!$B$5,0,0)))</f>
        <v>0</v>
      </c>
      <c r="M16" s="168">
        <f>IF(T16&gt;('Калькулятор'!$B$5+2),"",IF(T16='Калькулятор'!$B$5+2,0,IF(T16&lt;='Калькулятор'!$B$5,0,0)))</f>
        <v>0</v>
      </c>
      <c r="N16" s="168">
        <f>IF(T16&gt;('Калькулятор'!$B$5+2),"",IF(T16='Калькулятор'!$B$5+2,0,IF(T16&lt;='Калькулятор'!$B$5,0,0)))</f>
        <v>0</v>
      </c>
      <c r="O16" s="168">
        <f>IF(T16&gt;('Калькулятор'!$B$5+2),"",IF(T16='Калькулятор'!$B$5+2,0,IF(T16&lt;='Калькулятор'!$B$5,0,0)))</f>
        <v>0</v>
      </c>
      <c r="P16" s="168">
        <f>IF(T16&gt;('Калькулятор'!$B$5+2),"",IF(T16='Калькулятор'!$B$5+2,0,IF(T16&lt;='Калькулятор'!$B$5,0,0)))</f>
        <v>0</v>
      </c>
      <c r="Q16" s="168">
        <f>IF(T16&gt;('Калькулятор'!$B$5+2),"",IF(T16='Калькулятор'!$B$5+2,0,IF(T16&lt;='Калькулятор'!$B$5,0,0)))</f>
        <v>0</v>
      </c>
      <c r="R16" s="171" t="str">
        <f>IF(T16&gt;('Калькулятор'!$B$5+2),"",IF(T16='Калькулятор'!$B$5+2,XIRR($D$7:D15,$B$7:B15,50),"Х"))</f>
        <v>Х</v>
      </c>
      <c r="S16" s="172" t="str">
        <f>IF(T16&gt;('Калькулятор'!$B$5+2),"",IF(T16='Калькулятор'!$B$5+2,F16+E16+J16,"Х"))</f>
        <v>Х</v>
      </c>
      <c r="T16" s="162">
        <v>10</v>
      </c>
      <c r="U16" s="163">
        <f ca="1">'Калькулятор'!E13</f>
        <v>-25000</v>
      </c>
    </row>
    <row r="17" ht="15.6">
      <c r="A17" s="164">
        <f ca="1">IF(T17&gt;('Калькулятор'!$B$5+2),"",IF(T17='Калькулятор'!$B$5+2,"Усього",'Калькулятор'!C14))</f>
        <v>10</v>
      </c>
      <c r="B17" s="165">
        <f ca="1">IF(T17&gt;('Калькулятор'!$B$5+2),"",IF(T17='Калькулятор'!$B$5+2,"Х",'Калькулятор'!D14))</f>
        <v>46215</v>
      </c>
      <c r="C17" s="166">
        <f ca="1">IF(T17&gt;('Калькулятор'!$B$5+2),"",IF(T17='Калькулятор'!$B$5+2,SUM($C$8:C16),IFERROR(B17-B16,"")))</f>
        <v>30</v>
      </c>
      <c r="D17" s="167">
        <f ca="1">IF(T17&gt;('Калькулятор'!$B$5+2),"",IF(T17='Калькулятор'!$B$5+2,SUM(D16),'Калькулятор'!I14))</f>
        <v>7500</v>
      </c>
      <c r="E17" s="167">
        <f ca="1">IF(T17&gt;('Калькулятор'!$B$5+2),"",IF(T17='Калькулятор'!$B$5+2,SUM(E16),'Калькулятор'!G14))</f>
        <v>0</v>
      </c>
      <c r="F17" s="167">
        <f ca="1">IF(T17&gt;('Калькулятор'!$B$5+2),"",IF(T17='Калькулятор'!$B$5+2,SUM($F$7:F16),'Калькулятор'!H14))</f>
        <v>7500</v>
      </c>
      <c r="G17" s="168">
        <f>IF(T17&gt;('Калькулятор'!$B$5+2),"",IF(T17='Калькулятор'!$B$5+2,0,IF(T17&lt;='Калькулятор'!$B$5,0,0)))</f>
        <v>0</v>
      </c>
      <c r="H17" s="168">
        <f>IF(T17&gt;('Калькулятор'!$B$5+2),"",IF(T17='Калькулятор'!$B$5+2,0,IF(T17&lt;='Калькулятор'!$B$5,0,0)))</f>
        <v>0</v>
      </c>
      <c r="I17" s="169">
        <f>IF(T17&gt;('Калькулятор'!$B$5+2),"",IF(T17='Калькулятор'!$B$5+2,0,IF(T17&lt;='Калькулятор'!$B$5,0,0)))</f>
        <v>0</v>
      </c>
      <c r="J17" s="167">
        <f>IF(T17&gt;('Калькулятор'!$B$5+2),"",IF(T17='Калькулятор'!$B$5+2,SUM($J$7:J16),IF(T17&lt;='Калькулятор'!$B$5,0,0)))</f>
        <v>0</v>
      </c>
      <c r="K17" s="170">
        <f>IF(T17&gt;('Калькулятор'!$B$5+2),"",IF(T17='Калькулятор'!$B$5+2,0,IF(T17&lt;='Калькулятор'!$B$5,0,0)))</f>
        <v>0</v>
      </c>
      <c r="L17" s="168">
        <f>IF(T17&gt;('Калькулятор'!$B$5+2),"",IF(T17='Калькулятор'!$B$5+2,0,IF(T17&lt;='Калькулятор'!$B$5,0,0)))</f>
        <v>0</v>
      </c>
      <c r="M17" s="168">
        <f>IF(T17&gt;('Калькулятор'!$B$5+2),"",IF(T17='Калькулятор'!$B$5+2,0,IF(T17&lt;='Калькулятор'!$B$5,0,0)))</f>
        <v>0</v>
      </c>
      <c r="N17" s="168">
        <f>IF(T17&gt;('Калькулятор'!$B$5+2),"",IF(T17='Калькулятор'!$B$5+2,0,IF(T17&lt;='Калькулятор'!$B$5,0,0)))</f>
        <v>0</v>
      </c>
      <c r="O17" s="168">
        <f>IF(T17&gt;('Калькулятор'!$B$5+2),"",IF(T17='Калькулятор'!$B$5+2,0,IF(T17&lt;='Калькулятор'!$B$5,0,0)))</f>
        <v>0</v>
      </c>
      <c r="P17" s="168">
        <f>IF(T17&gt;('Калькулятор'!$B$5+2),"",IF(T17='Калькулятор'!$B$5+2,0,IF(T17&lt;='Калькулятор'!$B$5,0,0)))</f>
        <v>0</v>
      </c>
      <c r="Q17" s="168">
        <f>IF(T17&gt;('Калькулятор'!$B$5+2),"",IF(T17='Калькулятор'!$B$5+2,0,IF(T17&lt;='Калькулятор'!$B$5,0,0)))</f>
        <v>0</v>
      </c>
      <c r="R17" s="171" t="str">
        <f>IF(T17&gt;('Калькулятор'!$B$5+2),"",IF(T17='Калькулятор'!$B$5+2,XIRR($D$7:D16,$B$7:B16,50),"Х"))</f>
        <v>Х</v>
      </c>
      <c r="S17" s="172" t="str">
        <f>IF(T17&gt;('Калькулятор'!$B$5+2),"",IF(T17='Калькулятор'!$B$5+2,F17+E17+J17,"Х"))</f>
        <v>Х</v>
      </c>
      <c r="T17" s="162">
        <v>11</v>
      </c>
      <c r="U17" s="163">
        <f ca="1">'Калькулятор'!E14</f>
        <v>-25000</v>
      </c>
    </row>
    <row r="18" ht="15.6">
      <c r="A18" s="164">
        <f ca="1">IF(T18&gt;('Калькулятор'!$B$5+2),"",IF(T18='Калькулятор'!$B$5+2,"Усього",'Калькулятор'!C15))</f>
        <v>11</v>
      </c>
      <c r="B18" s="165">
        <f ca="1">IF(T18&gt;('Калькулятор'!$B$5+2),"",IF(T18='Калькулятор'!$B$5+2,"Х",'Калькулятор'!D15))</f>
        <v>46245</v>
      </c>
      <c r="C18" s="166">
        <f ca="1">IF(T18&gt;('Калькулятор'!$B$5+2),"",IF(T18='Калькулятор'!$B$5+2,SUM($C$8:C17),IFERROR(B18-B17,"")))</f>
        <v>30</v>
      </c>
      <c r="D18" s="167">
        <f ca="1">IF(T18&gt;('Калькулятор'!$B$5+2),"",IF(T18='Калькулятор'!$B$5+2,SUM(D17),'Калькулятор'!I15))</f>
        <v>7500</v>
      </c>
      <c r="E18" s="167">
        <f ca="1">IF(T18&gt;('Калькулятор'!$B$5+2),"",IF(T18='Калькулятор'!$B$5+2,SUM(E17),'Калькулятор'!G15))</f>
        <v>0</v>
      </c>
      <c r="F18" s="167">
        <f ca="1">IF(T18&gt;('Калькулятор'!$B$5+2),"",IF(T18='Калькулятор'!$B$5+2,SUM($F$7:F17),'Калькулятор'!H15))</f>
        <v>7500</v>
      </c>
      <c r="G18" s="168">
        <f>IF(T18&gt;('Калькулятор'!$B$5+2),"",IF(T18='Калькулятор'!$B$5+2,0,IF(T18&lt;='Калькулятор'!$B$5,0,0)))</f>
        <v>0</v>
      </c>
      <c r="H18" s="168">
        <f>IF(T18&gt;('Калькулятор'!$B$5+2),"",IF(T18='Калькулятор'!$B$5+2,0,IF(T18&lt;='Калькулятор'!$B$5,0,0)))</f>
        <v>0</v>
      </c>
      <c r="I18" s="169">
        <f>IF(T18&gt;('Калькулятор'!$B$5+2),"",IF(T18='Калькулятор'!$B$5+2,0,IF(T18&lt;='Калькулятор'!$B$5,0,0)))</f>
        <v>0</v>
      </c>
      <c r="J18" s="167">
        <f>IF(T18&gt;('Калькулятор'!$B$5+2),"",IF(T18='Калькулятор'!$B$5+2,SUM($J$7:J17),IF(T18&lt;='Калькулятор'!$B$5,0,0)))</f>
        <v>0</v>
      </c>
      <c r="K18" s="170">
        <f>IF(T18&gt;('Калькулятор'!$B$5+2),"",IF(T18='Калькулятор'!$B$5+2,0,IF(T18&lt;='Калькулятор'!$B$5,0,0)))</f>
        <v>0</v>
      </c>
      <c r="L18" s="168">
        <f>IF(T18&gt;('Калькулятор'!$B$5+2),"",IF(T18='Калькулятор'!$B$5+2,0,IF(T18&lt;='Калькулятор'!$B$5,0,0)))</f>
        <v>0</v>
      </c>
      <c r="M18" s="168">
        <f>IF(T18&gt;('Калькулятор'!$B$5+2),"",IF(T18='Калькулятор'!$B$5+2,0,IF(T18&lt;='Калькулятор'!$B$5,0,0)))</f>
        <v>0</v>
      </c>
      <c r="N18" s="168">
        <f>IF(T18&gt;('Калькулятор'!$B$5+2),"",IF(T18='Калькулятор'!$B$5+2,0,IF(T18&lt;='Калькулятор'!$B$5,0,0)))</f>
        <v>0</v>
      </c>
      <c r="O18" s="168">
        <f>IF(T18&gt;('Калькулятор'!$B$5+2),"",IF(T18='Калькулятор'!$B$5+2,0,IF(T18&lt;='Калькулятор'!$B$5,0,0)))</f>
        <v>0</v>
      </c>
      <c r="P18" s="168">
        <f>IF(T18&gt;('Калькулятор'!$B$5+2),"",IF(T18='Калькулятор'!$B$5+2,0,IF(T18&lt;='Калькулятор'!$B$5,0,0)))</f>
        <v>0</v>
      </c>
      <c r="Q18" s="168">
        <f>IF(T18&gt;('Калькулятор'!$B$5+2),"",IF(T18='Калькулятор'!$B$5+2,0,IF(T18&lt;='Калькулятор'!$B$5,0,0)))</f>
        <v>0</v>
      </c>
      <c r="R18" s="171" t="str">
        <f>IF(T18&gt;('Калькулятор'!$B$5+2),"",IF(T18='Калькулятор'!$B$5+2,XIRR($D$7:D17,$B$7:B17,50),"Х"))</f>
        <v>Х</v>
      </c>
      <c r="S18" s="172" t="str">
        <f>IF(T18&gt;('Калькулятор'!$B$5+2),"",IF(T18='Калькулятор'!$B$5+2,F18+E18+J18,"Х"))</f>
        <v>Х</v>
      </c>
      <c r="T18" s="162">
        <v>12</v>
      </c>
      <c r="U18" s="163">
        <f ca="1">'Калькулятор'!E15</f>
        <v>-25000</v>
      </c>
    </row>
    <row r="19" ht="15.6">
      <c r="A19" s="164">
        <f ca="1">IF(T19&gt;('Калькулятор'!$B$5+2),"",IF(T19='Калькулятор'!$B$5+2,"Усього",'Калькулятор'!C16))</f>
        <v>12</v>
      </c>
      <c r="B19" s="165">
        <f ca="1">IF(T19&gt;('Калькулятор'!$B$5+2),"",IF(T19='Калькулятор'!$B$5+2,"Х",'Калькулятор'!D16))</f>
        <v>46275</v>
      </c>
      <c r="C19" s="166">
        <f ca="1">IF(T19&gt;('Калькулятор'!$B$5+2),"",IF(T19='Калькулятор'!$B$5+2,SUM($C$8:C18),IFERROR(B19-B18,"")))</f>
        <v>30</v>
      </c>
      <c r="D19" s="167">
        <f ca="1">IF(T19&gt;('Калькулятор'!$B$5+2),"",IF(T19='Калькулятор'!$B$5+2,SUM(D18),'Калькулятор'!I16))</f>
        <v>32500</v>
      </c>
      <c r="E19" s="167">
        <f ca="1">IF(T19&gt;('Калькулятор'!$B$5+2),"",IF(T19='Калькулятор'!$B$5+2,SUM(E18),'Калькулятор'!G16))</f>
        <v>25000</v>
      </c>
      <c r="F19" s="167">
        <f ca="1">IF(T19&gt;('Калькулятор'!$B$5+2),"",IF(T19='Калькулятор'!$B$5+2,SUM($F$7:F18),'Калькулятор'!H16))</f>
        <v>7500</v>
      </c>
      <c r="G19" s="168">
        <f>IF(T19&gt;('Калькулятор'!$B$5+2),"",IF(T19='Калькулятор'!$B$5+2,0,IF(T19&lt;='Калькулятор'!$B$5,0,0)))</f>
        <v>0</v>
      </c>
      <c r="H19" s="168">
        <f>IF(T19&gt;('Калькулятор'!$B$5+2),"",IF(T19='Калькулятор'!$B$5+2,0,IF(T19&lt;='Калькулятор'!$B$5,0,0)))</f>
        <v>0</v>
      </c>
      <c r="I19" s="169">
        <f>IF(T19&gt;('Калькулятор'!$B$5+2),"",IF(T19='Калькулятор'!$B$5+2,0,IF(T19&lt;='Калькулятор'!$B$5,0,0)))</f>
        <v>0</v>
      </c>
      <c r="J19" s="167">
        <f>IF(T19&gt;('Калькулятор'!$B$5+2),"",IF(T19='Калькулятор'!$B$5+2,SUM($J$7:J18),IF(T19&lt;='Калькулятор'!$B$5,0,0)))</f>
        <v>0</v>
      </c>
      <c r="K19" s="170">
        <f>IF(T19&gt;('Калькулятор'!$B$5+2),"",IF(T19='Калькулятор'!$B$5+2,0,IF(T19&lt;='Калькулятор'!$B$5,0,0)))</f>
        <v>0</v>
      </c>
      <c r="L19" s="168">
        <f>IF(T19&gt;('Калькулятор'!$B$5+2),"",IF(T19='Калькулятор'!$B$5+2,0,IF(T19&lt;='Калькулятор'!$B$5,0,0)))</f>
        <v>0</v>
      </c>
      <c r="M19" s="168">
        <f>IF(T19&gt;('Калькулятор'!$B$5+2),"",IF(T19='Калькулятор'!$B$5+2,0,IF(T19&lt;='Калькулятор'!$B$5,0,0)))</f>
        <v>0</v>
      </c>
      <c r="N19" s="168">
        <f>IF(T19&gt;('Калькулятор'!$B$5+2),"",IF(T19='Калькулятор'!$B$5+2,0,IF(T19&lt;='Калькулятор'!$B$5,0,0)))</f>
        <v>0</v>
      </c>
      <c r="O19" s="168">
        <f>IF(T19&gt;('Калькулятор'!$B$5+2),"",IF(T19='Калькулятор'!$B$5+2,0,IF(T19&lt;='Калькулятор'!$B$5,0,0)))</f>
        <v>0</v>
      </c>
      <c r="P19" s="168">
        <f>IF(T19&gt;('Калькулятор'!$B$5+2),"",IF(T19='Калькулятор'!$B$5+2,0,IF(T19&lt;='Калькулятор'!$B$5,0,0)))</f>
        <v>0</v>
      </c>
      <c r="Q19" s="168">
        <f>IF(T19&gt;('Калькулятор'!$B$5+2),"",IF(T19='Калькулятор'!$B$5+2,0,IF(T19&lt;='Калькулятор'!$B$5,0,0)))</f>
        <v>0</v>
      </c>
      <c r="R19" s="171" t="str">
        <f>IF(T19&gt;('Калькулятор'!$B$5+2),"",IF(T19='Калькулятор'!$B$5+2,XIRR($D$7:D18,$B$7:B18,50),"Х"))</f>
        <v>Х</v>
      </c>
      <c r="S19" s="172" t="str">
        <f>IF(T19&gt;('Калькулятор'!$B$5+2),"",IF(T19='Калькулятор'!$B$5+2,F19+E19+J19,"Х"))</f>
        <v>Х</v>
      </c>
      <c r="T19" s="162">
        <v>13</v>
      </c>
      <c r="U19" s="163">
        <f ca="1">'Калькулятор'!E16</f>
        <v>-25000</v>
      </c>
    </row>
    <row r="20" ht="15.6">
      <c r="A20" s="164" t="str">
        <f ca="1">IF(T20&gt;('Калькулятор'!$B$5+2),"",IF(T20='Калькулятор'!$B$5+2,"Усього",'Калькулятор'!C17))</f>
        <v>Усього</v>
      </c>
      <c r="B20" s="165" t="str">
        <f ca="1">IF(T20&gt;('Калькулятор'!$B$5+2),"",IF(T20='Калькулятор'!$B$5+2,"Х",'Калькулятор'!D17))</f>
        <v>Х</v>
      </c>
      <c r="C20" s="166">
        <f ca="1">IF(T20&gt;('Калькулятор'!$B$5+2),"",IF(T20='Калькулятор'!$B$5+2,SUM($C$8:C19),IFERROR(B20-B19,"")))</f>
        <v>360</v>
      </c>
      <c r="D20" s="167">
        <f ca="1">IF(T20&gt;('Калькулятор'!$B$5+2),"",IF(T20='Калькулятор'!$B$5+2,SUM(D19),'Калькулятор'!I17))</f>
        <v>32500</v>
      </c>
      <c r="E20" s="167">
        <f ca="1">IF(T20&gt;('Калькулятор'!$B$5+2),"",IF(T20='Калькулятор'!$B$5+2,SUM(E19),'Калькулятор'!G17))</f>
        <v>25000</v>
      </c>
      <c r="F20" s="167">
        <f ca="1">IF(T20&gt;('Калькулятор'!$B$5+2),"",IF(T20='Калькулятор'!$B$5+2,SUM($F$7:F19),'Калькулятор'!H17))</f>
        <v>90000</v>
      </c>
      <c r="G20" s="168">
        <f>IF(T20&gt;('Калькулятор'!$B$5+2),"",IF(T20='Калькулятор'!$B$5+2,0,IF(T20&lt;='Калькулятор'!$B$5,0,0)))</f>
        <v>0</v>
      </c>
      <c r="H20" s="168">
        <f>IF(T20&gt;('Калькулятор'!$B$5+2),"",IF(T20='Калькулятор'!$B$5+2,0,IF(T20&lt;='Калькулятор'!$B$5,0,0)))</f>
        <v>0</v>
      </c>
      <c r="I20" s="169">
        <f>IF(T20&gt;('Калькулятор'!$B$5+2),"",IF(T20='Калькулятор'!$B$5+2,0,IF(T20&lt;='Калькулятор'!$B$5,0,0)))</f>
        <v>0</v>
      </c>
      <c r="J20" s="167">
        <f>IF(T20&gt;('Калькулятор'!$B$5+2),"",IF(T20='Калькулятор'!$B$5+2,SUM($J$7:J19),IF(T20&lt;='Калькулятор'!$B$5,0,0)))</f>
        <v>0</v>
      </c>
      <c r="K20" s="170">
        <f>IF(T20&gt;('Калькулятор'!$B$5+2),"",IF(T20='Калькулятор'!$B$5+2,0,IF(T20&lt;='Калькулятор'!$B$5,0,0)))</f>
        <v>0</v>
      </c>
      <c r="L20" s="168">
        <f>IF(T20&gt;('Калькулятор'!$B$5+2),"",IF(T20='Калькулятор'!$B$5+2,0,IF(T20&lt;='Калькулятор'!$B$5,0,0)))</f>
        <v>0</v>
      </c>
      <c r="M20" s="168">
        <f>IF(T20&gt;('Калькулятор'!$B$5+2),"",IF(T20='Калькулятор'!$B$5+2,0,IF(T20&lt;='Калькулятор'!$B$5,0,0)))</f>
        <v>0</v>
      </c>
      <c r="N20" s="168">
        <f>IF(T20&gt;('Калькулятор'!$B$5+2),"",IF(T20='Калькулятор'!$B$5+2,0,IF(T20&lt;='Калькулятор'!$B$5,0,0)))</f>
        <v>0</v>
      </c>
      <c r="O20" s="168">
        <f>IF(T20&gt;('Калькулятор'!$B$5+2),"",IF(T20='Калькулятор'!$B$5+2,0,IF(T20&lt;='Калькулятор'!$B$5,0,0)))</f>
        <v>0</v>
      </c>
      <c r="P20" s="168">
        <f>IF(T20&gt;('Калькулятор'!$B$5+2),"",IF(T20='Калькулятор'!$B$5+2,0,IF(T20&lt;='Калькулятор'!$B$5,0,0)))</f>
        <v>0</v>
      </c>
      <c r="Q20" s="168">
        <f>IF(T20&gt;('Калькулятор'!$B$5+2),"",IF(T20='Калькулятор'!$B$5+2,0,IF(T20&lt;='Калькулятор'!$B$5,0,0)))</f>
        <v>0</v>
      </c>
      <c r="R20" s="171">
        <f>IF(T20&gt;('Калькулятор'!$B$5+2),"",IF(T20='Калькулятор'!$B$5+2,XIRR($D$7:D19,$B$7:B19,50),"Х"))</f>
        <v>23.339451466840281</v>
      </c>
      <c r="S20" s="172">
        <f>IF(T20&gt;('Калькулятор'!$B$5+2),"",IF(T20='Калькулятор'!$B$5+2,F20+E20+J20,"Х"))</f>
        <v>115000</v>
      </c>
      <c r="T20" s="162">
        <v>14</v>
      </c>
      <c r="U20" s="163" t="str">
        <f ca="1">'Калькулятор'!E17</f>
        <v>погашено</v>
      </c>
    </row>
    <row r="21" ht="15.6">
      <c r="A21" s="164" t="str">
        <f ca="1">IF(T21&gt;('Калькулятор'!$B$5+2),"",IF(T21='Калькулятор'!$B$5+2,"Усього",'Калькулятор'!C18))</f>
        <v/>
      </c>
      <c r="B21" s="165" t="str">
        <f ca="1">IF(T21&gt;('Калькулятор'!$B$5+2),"",IF(T21='Калькулятор'!$B$5+2,"Х",'Калькулятор'!D18))</f>
        <v/>
      </c>
      <c r="C21" s="166" t="str">
        <f ca="1">IF(T21&gt;('Калькулятор'!$B$5+2),"",IF(T21='Калькулятор'!$B$5+2,SUM($C$8:C20),IFERROR(B21-B20,"")))</f>
        <v/>
      </c>
      <c r="D21" s="167" t="str">
        <f ca="1">IF(T21&gt;('Калькулятор'!$B$5+2),"",IF(T21='Калькулятор'!$B$5+2,SUM(D20),'Калькулятор'!I18))</f>
        <v/>
      </c>
      <c r="E21" s="167" t="str">
        <f ca="1">IF(T21&gt;('Калькулятор'!$B$5+2),"",IF(T21='Калькулятор'!$B$5+2,SUM(E20),'Калькулятор'!G18))</f>
        <v/>
      </c>
      <c r="F21" s="167" t="str">
        <f ca="1">IF(T21&gt;('Калькулятор'!$B$5+2),"",IF(T21='Калькулятор'!$B$5+2,SUM($F$7:F20),'Калькулятор'!H18))</f>
        <v/>
      </c>
      <c r="G21" s="168" t="str">
        <f>IF(T21&gt;('Калькулятор'!$B$5+2),"",IF(T21='Калькулятор'!$B$5+2,0,IF(T21&lt;='Калькулятор'!$B$5,0,0)))</f>
        <v/>
      </c>
      <c r="H21" s="168" t="str">
        <f>IF(T21&gt;('Калькулятор'!$B$5+2),"",IF(T21='Калькулятор'!$B$5+2,0,IF(T21&lt;='Калькулятор'!$B$5,0,0)))</f>
        <v/>
      </c>
      <c r="I21" s="169" t="str">
        <f>IF(T21&gt;('Калькулятор'!$B$5+2),"",IF(T21='Калькулятор'!$B$5+2,0,IF(T21&lt;='Калькулятор'!$B$5,0,0)))</f>
        <v/>
      </c>
      <c r="J21" s="167" t="str">
        <f>IF(T21&gt;('Калькулятор'!$B$5+2),"",IF(T21='Калькулятор'!$B$5+2,SUM($J$7:J20),IF(T21&lt;='Калькулятор'!$B$5,0,0)))</f>
        <v/>
      </c>
      <c r="K21" s="170" t="str">
        <f>IF(T21&gt;('Калькулятор'!$B$5+2),"",IF(T21='Калькулятор'!$B$5+2,0,IF(T21&lt;='Калькулятор'!$B$5,0,0)))</f>
        <v/>
      </c>
      <c r="L21" s="168" t="str">
        <f>IF(T21&gt;('Калькулятор'!$B$5+2),"",IF(T21='Калькулятор'!$B$5+2,0,IF(T21&lt;='Калькулятор'!$B$5,0,0)))</f>
        <v/>
      </c>
      <c r="M21" s="168" t="str">
        <f>IF(T21&gt;('Калькулятор'!$B$5+2),"",IF(T21='Калькулятор'!$B$5+2,0,IF(T21&lt;='Калькулятор'!$B$5,0,0)))</f>
        <v/>
      </c>
      <c r="N21" s="168" t="str">
        <f>IF(T21&gt;('Калькулятор'!$B$5+2),"",IF(T21='Калькулятор'!$B$5+2,0,IF(T21&lt;='Калькулятор'!$B$5,0,0)))</f>
        <v/>
      </c>
      <c r="O21" s="168" t="str">
        <f>IF(T21&gt;('Калькулятор'!$B$5+2),"",IF(T21='Калькулятор'!$B$5+2,0,IF(T21&lt;='Калькулятор'!$B$5,0,0)))</f>
        <v/>
      </c>
      <c r="P21" s="168" t="str">
        <f>IF(T21&gt;('Калькулятор'!$B$5+2),"",IF(T21='Калькулятор'!$B$5+2,0,IF(T21&lt;='Калькулятор'!$B$5,0,0)))</f>
        <v/>
      </c>
      <c r="Q21" s="168" t="str">
        <f>IF(T21&gt;('Калькулятор'!$B$5+2),"",IF(T21='Калькулятор'!$B$5+2,0,IF(T21&lt;='Калькулятор'!$B$5,0,0)))</f>
        <v/>
      </c>
      <c r="R21" s="171" t="str">
        <f>IF(T21&gt;('Калькулятор'!$B$5+2),"",IF(T21='Калькулятор'!$B$5+2,XIRR($D$7:D20,$B$7:B20,50),"Х"))</f>
        <v/>
      </c>
      <c r="S21" s="172" t="str">
        <f>IF(T21&gt;('Калькулятор'!$B$5+2),"",IF(T21='Калькулятор'!$B$5+2,F21+E21+J21,"Х"))</f>
        <v/>
      </c>
      <c r="T21" s="162">
        <v>15</v>
      </c>
      <c r="U21" s="163" t="str">
        <f ca="1">'Калькулятор'!E18</f>
        <v>погашено</v>
      </c>
    </row>
    <row r="22" ht="15.6">
      <c r="A22" s="164" t="str">
        <f ca="1">IF(T22&gt;('Калькулятор'!$B$5+2),"",IF(T22='Калькулятор'!$B$5+2,"Усього",'Калькулятор'!C19))</f>
        <v/>
      </c>
      <c r="B22" s="165" t="str">
        <f ca="1">IF(T22&gt;('Калькулятор'!$B$5+2),"",IF(T22='Калькулятор'!$B$5+2,"Х",'Калькулятор'!D19))</f>
        <v/>
      </c>
      <c r="C22" s="166" t="str">
        <f ca="1">IF(T22&gt;('Калькулятор'!$B$5+2),"",IF(T22='Калькулятор'!$B$5+2,SUM($C$8:C21),IFERROR(B22-B21,"")))</f>
        <v/>
      </c>
      <c r="D22" s="167" t="str">
        <f ca="1">IF(T22&gt;('Калькулятор'!$B$5+2),"",IF(T22='Калькулятор'!$B$5+2,SUM(D21),'Калькулятор'!I19))</f>
        <v/>
      </c>
      <c r="E22" s="167" t="str">
        <f ca="1">IF(T22&gt;('Калькулятор'!$B$5+2),"",IF(T22='Калькулятор'!$B$5+2,SUM(E21),'Калькулятор'!G19))</f>
        <v/>
      </c>
      <c r="F22" s="167" t="str">
        <f ca="1">IF(T22&gt;('Калькулятор'!$B$5+2),"",IF(T22='Калькулятор'!$B$5+2,SUM($F$7:F21),'Калькулятор'!H19))</f>
        <v/>
      </c>
      <c r="G22" s="168" t="str">
        <f>IF(T22&gt;('Калькулятор'!$B$5+2),"",IF(T22='Калькулятор'!$B$5+2,0,IF(T22&lt;='Калькулятор'!$B$5,0,0)))</f>
        <v/>
      </c>
      <c r="H22" s="168" t="str">
        <f>IF(T22&gt;('Калькулятор'!$B$5+2),"",IF(T22='Калькулятор'!$B$5+2,0,IF(T22&lt;='Калькулятор'!$B$5,0,0)))</f>
        <v/>
      </c>
      <c r="I22" s="169" t="str">
        <f>IF(T22&gt;('Калькулятор'!$B$5+2),"",IF(T22='Калькулятор'!$B$5+2,0,IF(T22&lt;='Калькулятор'!$B$5,0,0)))</f>
        <v/>
      </c>
      <c r="J22" s="167" t="str">
        <f>IF(T22&gt;('Калькулятор'!$B$5+2),"",IF(T22='Калькулятор'!$B$5+2,SUM($J$7:J21),IF(T22&lt;='Калькулятор'!$B$5,0,0)))</f>
        <v/>
      </c>
      <c r="K22" s="170" t="str">
        <f>IF(T22&gt;('Калькулятор'!$B$5+2),"",IF(T22='Калькулятор'!$B$5+2,0,IF(T22&lt;='Калькулятор'!$B$5,0,0)))</f>
        <v/>
      </c>
      <c r="L22" s="168" t="str">
        <f>IF(T22&gt;('Калькулятор'!$B$5+2),"",IF(T22='Калькулятор'!$B$5+2,0,IF(T22&lt;='Калькулятор'!$B$5,0,0)))</f>
        <v/>
      </c>
      <c r="M22" s="168" t="str">
        <f>IF(T22&gt;('Калькулятор'!$B$5+2),"",IF(T22='Калькулятор'!$B$5+2,0,IF(T22&lt;='Калькулятор'!$B$5,0,0)))</f>
        <v/>
      </c>
      <c r="N22" s="168" t="str">
        <f>IF(T22&gt;('Калькулятор'!$B$5+2),"",IF(T22='Калькулятор'!$B$5+2,0,IF(T22&lt;='Калькулятор'!$B$5,0,0)))</f>
        <v/>
      </c>
      <c r="O22" s="168" t="str">
        <f>IF(T22&gt;('Калькулятор'!$B$5+2),"",IF(T22='Калькулятор'!$B$5+2,0,IF(T22&lt;='Калькулятор'!$B$5,0,0)))</f>
        <v/>
      </c>
      <c r="P22" s="168" t="str">
        <f>IF(T22&gt;('Калькулятор'!$B$5+2),"",IF(T22='Калькулятор'!$B$5+2,0,IF(T22&lt;='Калькулятор'!$B$5,0,0)))</f>
        <v/>
      </c>
      <c r="Q22" s="168" t="str">
        <f>IF(T22&gt;('Калькулятор'!$B$5+2),"",IF(T22='Калькулятор'!$B$5+2,0,IF(T22&lt;='Калькулятор'!$B$5,0,0)))</f>
        <v/>
      </c>
      <c r="R22" s="171" t="str">
        <f>IF(T22&gt;('Калькулятор'!$B$5+2),"",IF(T22='Калькулятор'!$B$5+2,XIRR($D$7:D21,$B$7:B21,50),"Х"))</f>
        <v/>
      </c>
      <c r="S22" s="172" t="str">
        <f>IF(T22&gt;('Калькулятор'!$B$5+2),"",IF(T22='Калькулятор'!$B$5+2,F22+E22+J22,"Х"))</f>
        <v/>
      </c>
      <c r="T22" s="162">
        <v>16</v>
      </c>
      <c r="U22" s="163" t="str">
        <f ca="1">'Калькулятор'!E19</f>
        <v>погашено</v>
      </c>
    </row>
    <row r="23" ht="15.6">
      <c r="A23" s="164" t="str">
        <f ca="1">IF(T23&gt;('Калькулятор'!$B$5+2),"",IF(T23='Калькулятор'!$B$5+2,"Усього",'Калькулятор'!C20))</f>
        <v/>
      </c>
      <c r="B23" s="165" t="str">
        <f ca="1">IF(T23&gt;('Калькулятор'!$B$5+2),"",IF(T23='Калькулятор'!$B$5+2,"Х",'Калькулятор'!D20))</f>
        <v/>
      </c>
      <c r="C23" s="166" t="str">
        <f ca="1">IF(T23&gt;('Калькулятор'!$B$5+2),"",IF(T23='Калькулятор'!$B$5+2,SUM($C$8:C22),IFERROR(B23-B22,"")))</f>
        <v/>
      </c>
      <c r="D23" s="167" t="str">
        <f ca="1">IF(T23&gt;('Калькулятор'!$B$5+2),"",IF(T23='Калькулятор'!$B$5+2,SUM(D22),'Калькулятор'!I20))</f>
        <v/>
      </c>
      <c r="E23" s="167" t="str">
        <f ca="1">IF(T23&gt;('Калькулятор'!$B$5+2),"",IF(T23='Калькулятор'!$B$5+2,SUM(E22),'Калькулятор'!G20))</f>
        <v/>
      </c>
      <c r="F23" s="167" t="str">
        <f ca="1">IF(T23&gt;('Калькулятор'!$B$5+2),"",IF(T23='Калькулятор'!$B$5+2,SUM($F$7:F22),'Калькулятор'!H20))</f>
        <v/>
      </c>
      <c r="G23" s="168" t="str">
        <f>IF(T23&gt;('Калькулятор'!$B$5+2),"",IF(T23='Калькулятор'!$B$5+2,0,IF(T23&lt;='Калькулятор'!$B$5,0,0)))</f>
        <v/>
      </c>
      <c r="H23" s="168" t="str">
        <f>IF(T23&gt;('Калькулятор'!$B$5+2),"",IF(T23='Калькулятор'!$B$5+2,0,IF(T23&lt;='Калькулятор'!$B$5,0,0)))</f>
        <v/>
      </c>
      <c r="I23" s="169" t="str">
        <f>IF(T23&gt;('Калькулятор'!$B$5+2),"",IF(T23='Калькулятор'!$B$5+2,0,IF(T23&lt;='Калькулятор'!$B$5,0,0)))</f>
        <v/>
      </c>
      <c r="J23" s="167" t="str">
        <f>IF(T23&gt;('Калькулятор'!$B$5+2),"",IF(T23='Калькулятор'!$B$5+2,SUM($J$7:J22),IF(T23&lt;='Калькулятор'!$B$5,0,0)))</f>
        <v/>
      </c>
      <c r="K23" s="170" t="str">
        <f>IF(T23&gt;('Калькулятор'!$B$5+2),"",IF(T23='Калькулятор'!$B$5+2,0,IF(T23&lt;='Калькулятор'!$B$5,0,0)))</f>
        <v/>
      </c>
      <c r="L23" s="168" t="str">
        <f>IF(T23&gt;('Калькулятор'!$B$5+2),"",IF(T23='Калькулятор'!$B$5+2,0,IF(T23&lt;='Калькулятор'!$B$5,0,0)))</f>
        <v/>
      </c>
      <c r="M23" s="168" t="str">
        <f>IF(T23&gt;('Калькулятор'!$B$5+2),"",IF(T23='Калькулятор'!$B$5+2,0,IF(T23&lt;='Калькулятор'!$B$5,0,0)))</f>
        <v/>
      </c>
      <c r="N23" s="168" t="str">
        <f>IF(T23&gt;('Калькулятор'!$B$5+2),"",IF(T23='Калькулятор'!$B$5+2,0,IF(T23&lt;='Калькулятор'!$B$5,0,0)))</f>
        <v/>
      </c>
      <c r="O23" s="168" t="str">
        <f>IF(T23&gt;('Калькулятор'!$B$5+2),"",IF(T23='Калькулятор'!$B$5+2,0,IF(T23&lt;='Калькулятор'!$B$5,0,0)))</f>
        <v/>
      </c>
      <c r="P23" s="168" t="str">
        <f>IF(T23&gt;('Калькулятор'!$B$5+2),"",IF(T23='Калькулятор'!$B$5+2,0,IF(T23&lt;='Калькулятор'!$B$5,0,0)))</f>
        <v/>
      </c>
      <c r="Q23" s="168" t="str">
        <f>IF(T23&gt;('Калькулятор'!$B$5+2),"",IF(T23='Калькулятор'!$B$5+2,0,IF(T23&lt;='Калькулятор'!$B$5,0,0)))</f>
        <v/>
      </c>
      <c r="R23" s="171" t="str">
        <f>IF(T23&gt;('Калькулятор'!$B$5+2),"",IF(T23='Калькулятор'!$B$5+2,XIRR($D$7:D22,$B$7:B22,50),"Х"))</f>
        <v/>
      </c>
      <c r="S23" s="172" t="str">
        <f>IF(T23&gt;('Калькулятор'!$B$5+2),"",IF(T23='Калькулятор'!$B$5+2,F23+E23+J23,"Х"))</f>
        <v/>
      </c>
      <c r="T23" s="162">
        <v>17</v>
      </c>
      <c r="U23" s="163" t="str">
        <f ca="1">'Калькулятор'!E20</f>
        <v>погашено</v>
      </c>
    </row>
    <row r="24" ht="15.6">
      <c r="A24" s="164" t="str">
        <f ca="1">IF(T24&gt;('Калькулятор'!$B$5+2),"",IF(T24='Калькулятор'!$B$5+2,"Усього",'Калькулятор'!C21))</f>
        <v/>
      </c>
      <c r="B24" s="165" t="str">
        <f ca="1">IF(T24&gt;('Калькулятор'!$B$5+2),"",IF(T24='Калькулятор'!$B$5+2,"Х",'Калькулятор'!D21))</f>
        <v/>
      </c>
      <c r="C24" s="166" t="str">
        <f ca="1">IF(T24&gt;('Калькулятор'!$B$5+2),"",IF(T24='Калькулятор'!$B$5+2,SUM($C$8:C23),IFERROR(B24-B23,"")))</f>
        <v/>
      </c>
      <c r="D24" s="167" t="str">
        <f ca="1">IF(T24&gt;('Калькулятор'!$B$5+2),"",IF(T24='Калькулятор'!$B$5+2,SUM(D23),'Калькулятор'!I21))</f>
        <v/>
      </c>
      <c r="E24" s="167" t="str">
        <f ca="1">IF(T24&gt;('Калькулятор'!$B$5+2),"",IF(T24='Калькулятор'!$B$5+2,SUM(E23),'Калькулятор'!G21))</f>
        <v/>
      </c>
      <c r="F24" s="167" t="str">
        <f ca="1">IF(T24&gt;('Калькулятор'!$B$5+2),"",IF(T24='Калькулятор'!$B$5+2,SUM($F$7:F23),'Калькулятор'!H21))</f>
        <v/>
      </c>
      <c r="G24" s="168" t="str">
        <f>IF(T24&gt;('Калькулятор'!$B$5+2),"",IF(T24='Калькулятор'!$B$5+2,0,IF(T24&lt;='Калькулятор'!$B$5,0,0)))</f>
        <v/>
      </c>
      <c r="H24" s="168" t="str">
        <f>IF(T24&gt;('Калькулятор'!$B$5+2),"",IF(T24='Калькулятор'!$B$5+2,0,IF(T24&lt;='Калькулятор'!$B$5,0,0)))</f>
        <v/>
      </c>
      <c r="I24" s="169" t="str">
        <f>IF(T24&gt;('Калькулятор'!$B$5+2),"",IF(T24='Калькулятор'!$B$5+2,0,IF(T24&lt;='Калькулятор'!$B$5,0,0)))</f>
        <v/>
      </c>
      <c r="J24" s="167" t="str">
        <f>IF(T24&gt;('Калькулятор'!$B$5+2),"",IF(T24='Калькулятор'!$B$5+2,SUM($J$7:J23),IF(T24&lt;='Калькулятор'!$B$5,0,0)))</f>
        <v/>
      </c>
      <c r="K24" s="170" t="str">
        <f>IF(T24&gt;('Калькулятор'!$B$5+2),"",IF(T24='Калькулятор'!$B$5+2,0,IF(T24&lt;='Калькулятор'!$B$5,0,0)))</f>
        <v/>
      </c>
      <c r="L24" s="168" t="str">
        <f>IF(T24&gt;('Калькулятор'!$B$5+2),"",IF(T24='Калькулятор'!$B$5+2,0,IF(T24&lt;='Калькулятор'!$B$5,0,0)))</f>
        <v/>
      </c>
      <c r="M24" s="168" t="str">
        <f>IF(T24&gt;('Калькулятор'!$B$5+2),"",IF(T24='Калькулятор'!$B$5+2,0,IF(T24&lt;='Калькулятор'!$B$5,0,0)))</f>
        <v/>
      </c>
      <c r="N24" s="168" t="str">
        <f>IF(T24&gt;('Калькулятор'!$B$5+2),"",IF(T24='Калькулятор'!$B$5+2,0,IF(T24&lt;='Калькулятор'!$B$5,0,0)))</f>
        <v/>
      </c>
      <c r="O24" s="168" t="str">
        <f>IF(T24&gt;('Калькулятор'!$B$5+2),"",IF(T24='Калькулятор'!$B$5+2,0,IF(T24&lt;='Калькулятор'!$B$5,0,0)))</f>
        <v/>
      </c>
      <c r="P24" s="168" t="str">
        <f>IF(T24&gt;('Калькулятор'!$B$5+2),"",IF(T24='Калькулятор'!$B$5+2,0,IF(T24&lt;='Калькулятор'!$B$5,0,0)))</f>
        <v/>
      </c>
      <c r="Q24" s="168" t="str">
        <f>IF(T24&gt;('Калькулятор'!$B$5+2),"",IF(T24='Калькулятор'!$B$5+2,0,IF(T24&lt;='Калькулятор'!$B$5,0,0)))</f>
        <v/>
      </c>
      <c r="R24" s="171" t="str">
        <f>IF(T24&gt;('Калькулятор'!$B$5+2),"",IF(T24='Калькулятор'!$B$5+2,XIRR($D$7:D23,$B$7:B23,50),"Х"))</f>
        <v/>
      </c>
      <c r="S24" s="172" t="str">
        <f>IF(T24&gt;('Калькулятор'!$B$5+2),"",IF(T24='Калькулятор'!$B$5+2,F24+E24+J24,"Х"))</f>
        <v/>
      </c>
      <c r="T24" s="162">
        <v>18</v>
      </c>
      <c r="U24" s="163" t="str">
        <f ca="1">'Калькулятор'!E21</f>
        <v>погашено</v>
      </c>
    </row>
    <row r="25" ht="15.6">
      <c r="A25" s="164" t="str">
        <f ca="1">IF(T25&gt;('Калькулятор'!$B$5+2),"",IF(T25='Калькулятор'!$B$5+2,"Усього",'Калькулятор'!C22))</f>
        <v/>
      </c>
      <c r="B25" s="165" t="str">
        <f ca="1">IF(T25&gt;('Калькулятор'!$B$5+2),"",IF(T25='Калькулятор'!$B$5+2,"Х",'Калькулятор'!D22))</f>
        <v/>
      </c>
      <c r="C25" s="166" t="str">
        <f ca="1">IF(T25&gt;('Калькулятор'!$B$5+2),"",IF(T25='Калькулятор'!$B$5+2,SUM($C$8:C24),IFERROR(B25-B24,"")))</f>
        <v/>
      </c>
      <c r="D25" s="167" t="str">
        <f ca="1">IF(T25&gt;('Калькулятор'!$B$5+2),"",IF(T25='Калькулятор'!$B$5+2,SUM(D24),'Калькулятор'!I22))</f>
        <v/>
      </c>
      <c r="E25" s="167" t="str">
        <f ca="1">IF(T25&gt;('Калькулятор'!$B$5+2),"",IF(T25='Калькулятор'!$B$5+2,SUM(E24),'Калькулятор'!G22))</f>
        <v/>
      </c>
      <c r="F25" s="167" t="str">
        <f ca="1">IF(T25&gt;('Калькулятор'!$B$5+2),"",IF(T25='Калькулятор'!$B$5+2,SUM($F$7:F24),'Калькулятор'!H22))</f>
        <v/>
      </c>
      <c r="G25" s="168" t="str">
        <f>IF(T25&gt;('Калькулятор'!$B$5+2),"",IF(T25='Калькулятор'!$B$5+2,0,IF(T25&lt;='Калькулятор'!$B$5,0,0)))</f>
        <v/>
      </c>
      <c r="H25" s="168" t="str">
        <f>IF(T25&gt;('Калькулятор'!$B$5+2),"",IF(T25='Калькулятор'!$B$5+2,0,IF(T25&lt;='Калькулятор'!$B$5,0,0)))</f>
        <v/>
      </c>
      <c r="I25" s="169" t="str">
        <f>IF(T25&gt;('Калькулятор'!$B$5+2),"",IF(T25='Калькулятор'!$B$5+2,0,IF(T25&lt;='Калькулятор'!$B$5,0,0)))</f>
        <v/>
      </c>
      <c r="J25" s="167" t="str">
        <f>IF(T25&gt;('Калькулятор'!$B$5+2),"",IF(T25='Калькулятор'!$B$5+2,SUM($J$7:J24),IF(T25&lt;='Калькулятор'!$B$5,0,0)))</f>
        <v/>
      </c>
      <c r="K25" s="170" t="str">
        <f>IF(T25&gt;('Калькулятор'!$B$5+2),"",IF(T25='Калькулятор'!$B$5+2,0,IF(T25&lt;='Калькулятор'!$B$5,0,0)))</f>
        <v/>
      </c>
      <c r="L25" s="168" t="str">
        <f>IF(T25&gt;('Калькулятор'!$B$5+2),"",IF(T25='Калькулятор'!$B$5+2,0,IF(T25&lt;='Калькулятор'!$B$5,0,0)))</f>
        <v/>
      </c>
      <c r="M25" s="168" t="str">
        <f>IF(T25&gt;('Калькулятор'!$B$5+2),"",IF(T25='Калькулятор'!$B$5+2,0,IF(T25&lt;='Калькулятор'!$B$5,0,0)))</f>
        <v/>
      </c>
      <c r="N25" s="168" t="str">
        <f>IF(T25&gt;('Калькулятор'!$B$5+2),"",IF(T25='Калькулятор'!$B$5+2,0,IF(T25&lt;='Калькулятор'!$B$5,0,0)))</f>
        <v/>
      </c>
      <c r="O25" s="168" t="str">
        <f>IF(T25&gt;('Калькулятор'!$B$5+2),"",IF(T25='Калькулятор'!$B$5+2,0,IF(T25&lt;='Калькулятор'!$B$5,0,0)))</f>
        <v/>
      </c>
      <c r="P25" s="168" t="str">
        <f>IF(T25&gt;('Калькулятор'!$B$5+2),"",IF(T25='Калькулятор'!$B$5+2,0,IF(T25&lt;='Калькулятор'!$B$5,0,0)))</f>
        <v/>
      </c>
      <c r="Q25" s="168" t="str">
        <f>IF(T25&gt;('Калькулятор'!$B$5+2),"",IF(T25='Калькулятор'!$B$5+2,0,IF(T25&lt;='Калькулятор'!$B$5,0,0)))</f>
        <v/>
      </c>
      <c r="R25" s="171" t="str">
        <f>IF(T25&gt;('Калькулятор'!$B$5+2),"",IF(T25='Калькулятор'!$B$5+2,XIRR($D$7:D24,$B$7:B24,50),"Х"))</f>
        <v/>
      </c>
      <c r="S25" s="172" t="str">
        <f>IF(T25&gt;('Калькулятор'!$B$5+2),"",IF(T25='Калькулятор'!$B$5+2,F25+E25+J25,"Х"))</f>
        <v/>
      </c>
      <c r="T25" s="162">
        <v>19</v>
      </c>
      <c r="U25" s="163" t="str">
        <f ca="1">'Калькулятор'!E22</f>
        <v>погашено</v>
      </c>
    </row>
    <row r="26" ht="16.199999999999999">
      <c r="A26" s="164" t="str">
        <f ca="1">IF(T26&gt;('Калькулятор'!$B$5+2),"",IF(T26='Калькулятор'!$B$5+2,"Усього",'Калькулятор'!C23))</f>
        <v/>
      </c>
      <c r="B26" s="165" t="str">
        <f ca="1">IF(T26&gt;('Калькулятор'!$B$5+2),"",IF(T26='Калькулятор'!$B$5+2,"Х",'Калькулятор'!D23))</f>
        <v/>
      </c>
      <c r="C26" s="166" t="str">
        <f ca="1">IF(T26&gt;('Калькулятор'!$B$5+2),"",IF(T26='Калькулятор'!$B$5+2,SUM($C$8:C25),IFERROR(B26-B25,"")))</f>
        <v/>
      </c>
      <c r="D26" s="167" t="str">
        <f ca="1">IF(T26&gt;('Калькулятор'!$B$5+2),"",IF(T26='Калькулятор'!$B$5+2,SUM(D25),'Калькулятор'!I23))</f>
        <v/>
      </c>
      <c r="E26" s="167" t="str">
        <f ca="1">IF(T26&gt;('Калькулятор'!$B$5+2),"",IF(T26='Калькулятор'!$B$5+2,SUM(E25),'Калькулятор'!G23))</f>
        <v/>
      </c>
      <c r="F26" s="167" t="str">
        <f ca="1">IF(T26&gt;('Калькулятор'!$B$5+2),"",IF(T26='Калькулятор'!$B$5+2,SUM($F$7:F25),'Калькулятор'!H23))</f>
        <v/>
      </c>
      <c r="G26" s="168" t="str">
        <f>IF(T26&gt;('Калькулятор'!$B$5+2),"",IF(T26='Калькулятор'!$B$5+2,0,IF(T26&lt;='Калькулятор'!$B$5,0,0)))</f>
        <v/>
      </c>
      <c r="H26" s="168" t="str">
        <f>IF(T26&gt;('Калькулятор'!$B$5+2),"",IF(T26='Калькулятор'!$B$5+2,0,IF(T26&lt;='Калькулятор'!$B$5,0,0)))</f>
        <v/>
      </c>
      <c r="I26" s="169" t="str">
        <f>IF(T26&gt;('Калькулятор'!$B$5+2),"",IF(T26='Калькулятор'!$B$5+2,0,IF(T26&lt;='Калькулятор'!$B$5,0,0)))</f>
        <v/>
      </c>
      <c r="J26" s="167" t="str">
        <f>IF(T26&gt;('Калькулятор'!$B$5+2),"",IF(T26='Калькулятор'!$B$5+2,SUM($J$7:J25),IF(T26&lt;='Калькулятор'!$B$5,0,0)))</f>
        <v/>
      </c>
      <c r="K26" s="170" t="str">
        <f>IF(T26&gt;('Калькулятор'!$B$5+2),"",IF(T26='Калькулятор'!$B$5+2,0,IF(T26&lt;='Калькулятор'!$B$5,0,0)))</f>
        <v/>
      </c>
      <c r="L26" s="168" t="str">
        <f>IF(T26&gt;('Калькулятор'!$B$5+2),"",IF(T26='Калькулятор'!$B$5+2,0,IF(T26&lt;='Калькулятор'!$B$5,0,0)))</f>
        <v/>
      </c>
      <c r="M26" s="168" t="str">
        <f>IF(T26&gt;('Калькулятор'!$B$5+2),"",IF(T26='Калькулятор'!$B$5+2,0,IF(T26&lt;='Калькулятор'!$B$5,0,0)))</f>
        <v/>
      </c>
      <c r="N26" s="168" t="str">
        <f>IF(T26&gt;('Калькулятор'!$B$5+2),"",IF(T26='Калькулятор'!$B$5+2,0,IF(T26&lt;='Калькулятор'!$B$5,0,0)))</f>
        <v/>
      </c>
      <c r="O26" s="168" t="str">
        <f>IF(T26&gt;('Калькулятор'!$B$5+2),"",IF(T26='Калькулятор'!$B$5+2,0,IF(T26&lt;='Калькулятор'!$B$5,0,0)))</f>
        <v/>
      </c>
      <c r="P26" s="168" t="str">
        <f>IF(T26&gt;('Калькулятор'!$B$5+2),"",IF(T26='Калькулятор'!$B$5+2,0,IF(T26&lt;='Калькулятор'!$B$5,0,0)))</f>
        <v/>
      </c>
      <c r="Q26" s="168" t="str">
        <f>IF(T26&gt;('Калькулятор'!$B$5+2),"",IF(T26='Калькулятор'!$B$5+2,0,IF(T26&lt;='Калькулятор'!$B$5,0,0)))</f>
        <v/>
      </c>
      <c r="R26" s="171" t="str">
        <f>IF(T26&gt;('Калькулятор'!$B$5+2),"",IF(T26='Калькулятор'!$B$5+2,XIRR($D$7:D25,$B$7:B25,50),"Х"))</f>
        <v/>
      </c>
      <c r="S26" s="172" t="str">
        <f>IF(T26&gt;('Калькулятор'!$B$5+2),"",IF(T26='Калькулятор'!$B$5+2,F26+E26+J26,"Х"))</f>
        <v/>
      </c>
      <c r="T26" s="162">
        <v>20</v>
      </c>
      <c r="U26" s="163" t="str">
        <f ca="1">'Калькулятор'!E23</f>
        <v>погашено</v>
      </c>
    </row>
    <row r="27" ht="16.199999999999999">
      <c r="A27" s="164" t="str">
        <f ca="1">IF(T27&gt;('Калькулятор'!$B$5+2),"",IF(T27='Калькулятор'!$B$5+2,"Усього",'Калькулятор'!C24))</f>
        <v/>
      </c>
      <c r="B27" s="165" t="str">
        <f ca="1">IF(T27&gt;('Калькулятор'!$B$5+2),"",IF(T27='Калькулятор'!$B$5+2,"Х",'Калькулятор'!D24))</f>
        <v/>
      </c>
      <c r="C27" s="166" t="str">
        <f ca="1">IF(T27&gt;('Калькулятор'!$B$5+2),"",IF(T27='Калькулятор'!$B$5+2,SUM($C$8:C26),IFERROR(B27-B26,"")))</f>
        <v/>
      </c>
      <c r="D27" s="167" t="str">
        <f ca="1">IF(T27&gt;('Калькулятор'!$B$5+2),"",IF(T27='Калькулятор'!$B$5+2,SUM(D26),'Калькулятор'!I24))</f>
        <v/>
      </c>
      <c r="E27" s="167" t="str">
        <f ca="1">IF(T27&gt;('Калькулятор'!$B$5+2),"",IF(T27='Калькулятор'!$B$5+2,SUM(E26),'Калькулятор'!G24))</f>
        <v/>
      </c>
      <c r="F27" s="167" t="str">
        <f ca="1">IF(T27&gt;('Калькулятор'!$B$5+2),"",IF(T27='Калькулятор'!$B$5+2,SUM($F$7:F26),'Калькулятор'!H24))</f>
        <v/>
      </c>
      <c r="G27" s="168" t="str">
        <f>IF(T27&gt;('Калькулятор'!$B$5+2),"",IF(T27='Калькулятор'!$B$5+2,0,IF(T27&lt;='Калькулятор'!$B$5,0,0)))</f>
        <v/>
      </c>
      <c r="H27" s="168" t="str">
        <f>IF(T27&gt;('Калькулятор'!$B$5+2),"",IF(T27='Калькулятор'!$B$5+2,0,IF(T27&lt;='Калькулятор'!$B$5,0,0)))</f>
        <v/>
      </c>
      <c r="I27" s="169" t="str">
        <f>IF(T27&gt;('Калькулятор'!$B$5+2),"",IF(T27='Калькулятор'!$B$5+2,0,IF(T27&lt;='Калькулятор'!$B$5,0,0)))</f>
        <v/>
      </c>
      <c r="J27" s="167" t="str">
        <f>IF(T27&gt;('Калькулятор'!$B$5+2),"",IF(T27='Калькулятор'!$B$5+2,SUM($J$7:J26),IF(T27&lt;='Калькулятор'!$B$5,0,0)))</f>
        <v/>
      </c>
      <c r="K27" s="170" t="str">
        <f>IF(T27&gt;('Калькулятор'!$B$5+2),"",IF(T27='Калькулятор'!$B$5+2,0,IF(T27&lt;='Калькулятор'!$B$5,0,0)))</f>
        <v/>
      </c>
      <c r="L27" s="168" t="str">
        <f>IF(T27&gt;('Калькулятор'!$B$5+2),"",IF(T27='Калькулятор'!$B$5+2,0,IF(T27&lt;='Калькулятор'!$B$5,0,0)))</f>
        <v/>
      </c>
      <c r="M27" s="168" t="str">
        <f>IF(T27&gt;('Калькулятор'!$B$5+2),"",IF(T27='Калькулятор'!$B$5+2,0,IF(T27&lt;='Калькулятор'!$B$5,0,0)))</f>
        <v/>
      </c>
      <c r="N27" s="168" t="str">
        <f>IF(T27&gt;('Калькулятор'!$B$5+2),"",IF(T27='Калькулятор'!$B$5+2,0,IF(T27&lt;='Калькулятор'!$B$5,0,0)))</f>
        <v/>
      </c>
      <c r="O27" s="168" t="str">
        <f>IF(T27&gt;('Калькулятор'!$B$5+2),"",IF(T27='Калькулятор'!$B$5+2,0,IF(T27&lt;='Калькулятор'!$B$5,0,0)))</f>
        <v/>
      </c>
      <c r="P27" s="168" t="str">
        <f>IF(T27&gt;('Калькулятор'!$B$5+2),"",IF(T27='Калькулятор'!$B$5+2,0,IF(T27&lt;='Калькулятор'!$B$5,0,0)))</f>
        <v/>
      </c>
      <c r="Q27" s="168" t="str">
        <f>IF(T27&gt;('Калькулятор'!$B$5+2),"",IF(T27='Калькулятор'!$B$5+2,0,IF(T27&lt;='Калькулятор'!$B$5,0,0)))</f>
        <v/>
      </c>
      <c r="R27" s="171" t="str">
        <f>IF(T27&gt;('Калькулятор'!$B$5+2),"",IF(T27='Калькулятор'!$B$5+2,XIRR($D$7:D26,$B$7:B26,50),"Х"))</f>
        <v/>
      </c>
      <c r="S27" s="172" t="str">
        <f>IF(T27&gt;('Калькулятор'!$B$5+2),"",IF(T27='Калькулятор'!$B$5+2,F27+E27+J27,"Х"))</f>
        <v/>
      </c>
      <c r="T27" s="162">
        <v>21</v>
      </c>
      <c r="U27" s="163" t="str">
        <f ca="1">'Калькулятор'!E24</f>
        <v>погашено</v>
      </c>
    </row>
    <row r="28" ht="16.199999999999999">
      <c r="A28" s="164" t="str">
        <f ca="1">IF(T28&gt;('Калькулятор'!$B$5+2),"",IF(T28='Калькулятор'!$B$5+2,"Усього",'Калькулятор'!C25))</f>
        <v/>
      </c>
      <c r="B28" s="165" t="str">
        <f ca="1">IF(T28&gt;('Калькулятор'!$B$5+2),"",IF(T28='Калькулятор'!$B$5+2,"Х",'Калькулятор'!D25))</f>
        <v/>
      </c>
      <c r="C28" s="166" t="str">
        <f ca="1">IF(T28&gt;('Калькулятор'!$B$5+2),"",IF(T28='Калькулятор'!$B$5+2,SUM($C$8:C27),IFERROR(B28-B27,"")))</f>
        <v/>
      </c>
      <c r="D28" s="167" t="str">
        <f ca="1">IF(T28&gt;('Калькулятор'!$B$5+2),"",IF(T28='Калькулятор'!$B$5+2,SUM(D27),'Калькулятор'!I25))</f>
        <v/>
      </c>
      <c r="E28" s="167" t="str">
        <f ca="1">IF(T28&gt;('Калькулятор'!$B$5+2),"",IF(T28='Калькулятор'!$B$5+2,SUM(E27),'Калькулятор'!G25))</f>
        <v/>
      </c>
      <c r="F28" s="167" t="str">
        <f ca="1">IF(T28&gt;('Калькулятор'!$B$5+2),"",IF(T28='Калькулятор'!$B$5+2,SUM($F$7:F27),'Калькулятор'!H25))</f>
        <v/>
      </c>
      <c r="G28" s="168" t="str">
        <f>IF(T28&gt;('Калькулятор'!$B$5+2),"",IF(T28='Калькулятор'!$B$5+2,0,IF(T28&lt;='Калькулятор'!$B$5,0,0)))</f>
        <v/>
      </c>
      <c r="H28" s="168" t="str">
        <f>IF(T28&gt;('Калькулятор'!$B$5+2),"",IF(T28='Калькулятор'!$B$5+2,0,IF(T28&lt;='Калькулятор'!$B$5,0,0)))</f>
        <v/>
      </c>
      <c r="I28" s="169" t="str">
        <f>IF(T28&gt;('Калькулятор'!$B$5+2),"",IF(T28='Калькулятор'!$B$5+2,0,IF(T28&lt;='Калькулятор'!$B$5,0,0)))</f>
        <v/>
      </c>
      <c r="J28" s="167" t="str">
        <f>IF(T28&gt;('Калькулятор'!$B$5+2),"",IF(T28='Калькулятор'!$B$5+2,SUM($J$7:J27),IF(T28&lt;='Калькулятор'!$B$5,0,0)))</f>
        <v/>
      </c>
      <c r="K28" s="170" t="str">
        <f>IF(T28&gt;('Калькулятор'!$B$5+2),"",IF(T28='Калькулятор'!$B$5+2,0,IF(T28&lt;='Калькулятор'!$B$5,0,0)))</f>
        <v/>
      </c>
      <c r="L28" s="168" t="str">
        <f>IF(T28&gt;('Калькулятор'!$B$5+2),"",IF(T28='Калькулятор'!$B$5+2,0,IF(T28&lt;='Калькулятор'!$B$5,0,0)))</f>
        <v/>
      </c>
      <c r="M28" s="168" t="str">
        <f>IF(T28&gt;('Калькулятор'!$B$5+2),"",IF(T28='Калькулятор'!$B$5+2,0,IF(T28&lt;='Калькулятор'!$B$5,0,0)))</f>
        <v/>
      </c>
      <c r="N28" s="168" t="str">
        <f>IF(T28&gt;('Калькулятор'!$B$5+2),"",IF(T28='Калькулятор'!$B$5+2,0,IF(T28&lt;='Калькулятор'!$B$5,0,0)))</f>
        <v/>
      </c>
      <c r="O28" s="168" t="str">
        <f>IF(T28&gt;('Калькулятор'!$B$5+2),"",IF(T28='Калькулятор'!$B$5+2,0,IF(T28&lt;='Калькулятор'!$B$5,0,0)))</f>
        <v/>
      </c>
      <c r="P28" s="168" t="str">
        <f>IF(T28&gt;('Калькулятор'!$B$5+2),"",IF(T28='Калькулятор'!$B$5+2,0,IF(T28&lt;='Калькулятор'!$B$5,0,0)))</f>
        <v/>
      </c>
      <c r="Q28" s="168" t="str">
        <f>IF(T28&gt;('Калькулятор'!$B$5+2),"",IF(T28='Калькулятор'!$B$5+2,0,IF(T28&lt;='Калькулятор'!$B$5,0,0)))</f>
        <v/>
      </c>
      <c r="R28" s="171" t="str">
        <f>IF(T28&gt;('Калькулятор'!$B$5+2),"",IF(T28='Калькулятор'!$B$5+2,XIRR($D$7:D27,$B$7:B27,50),"Х"))</f>
        <v/>
      </c>
      <c r="S28" s="172" t="str">
        <f>IF(T28&gt;('Калькулятор'!$B$5+2),"",IF(T28='Калькулятор'!$B$5+2,F28+E28+J28,"Х"))</f>
        <v/>
      </c>
      <c r="T28" s="162">
        <v>22</v>
      </c>
      <c r="U28" s="163" t="str">
        <f ca="1">'Калькулятор'!E25</f>
        <v>погашено</v>
      </c>
    </row>
    <row r="29" ht="16.199999999999999">
      <c r="A29" s="164" t="str">
        <f ca="1">IF(T29&gt;('Калькулятор'!$B$5+2),"",IF(T29='Калькулятор'!$B$5+2,"Усього",'Калькулятор'!C26))</f>
        <v/>
      </c>
      <c r="B29" s="165" t="str">
        <f ca="1">IF(T29&gt;('Калькулятор'!$B$5+2),"",IF(T29='Калькулятор'!$B$5+2,"Х",'Калькулятор'!D26))</f>
        <v/>
      </c>
      <c r="C29" s="166" t="str">
        <f ca="1">IF(T29&gt;('Калькулятор'!$B$5+2),"",IF(T29='Калькулятор'!$B$5+2,SUM($C$8:C28),IFERROR(B29-B28,"")))</f>
        <v/>
      </c>
      <c r="D29" s="167" t="str">
        <f ca="1">IF(T29&gt;('Калькулятор'!$B$5+2),"",IF(T29='Калькулятор'!$B$5+2,SUM(D28),'Калькулятор'!I26))</f>
        <v/>
      </c>
      <c r="E29" s="167" t="str">
        <f ca="1">IF(T29&gt;('Калькулятор'!$B$5+2),"",IF(T29='Калькулятор'!$B$5+2,SUM(E28),'Калькулятор'!G26))</f>
        <v/>
      </c>
      <c r="F29" s="167" t="str">
        <f ca="1">IF(T29&gt;('Калькулятор'!$B$5+2),"",IF(T29='Калькулятор'!$B$5+2,SUM($F$7:F28),'Калькулятор'!H26))</f>
        <v/>
      </c>
      <c r="G29" s="168" t="str">
        <f>IF(T29&gt;('Калькулятор'!$B$5+2),"",IF(T29='Калькулятор'!$B$5+2,0,IF(T29&lt;='Калькулятор'!$B$5,0,0)))</f>
        <v/>
      </c>
      <c r="H29" s="168" t="str">
        <f>IF(T29&gt;('Калькулятор'!$B$5+2),"",IF(T29='Калькулятор'!$B$5+2,0,IF(T29&lt;='Калькулятор'!$B$5,0,0)))</f>
        <v/>
      </c>
      <c r="I29" s="169" t="str">
        <f>IF(T29&gt;('Калькулятор'!$B$5+2),"",IF(T29='Калькулятор'!$B$5+2,0,IF(T29&lt;='Калькулятор'!$B$5,0,0)))</f>
        <v/>
      </c>
      <c r="J29" s="167" t="str">
        <f>IF(T29&gt;('Калькулятор'!$B$5+2),"",IF(T29='Калькулятор'!$B$5+2,SUM($J$7:J28),IF(T29&lt;='Калькулятор'!$B$5,0,0)))</f>
        <v/>
      </c>
      <c r="K29" s="170" t="str">
        <f>IF(T29&gt;('Калькулятор'!$B$5+2),"",IF(T29='Калькулятор'!$B$5+2,0,IF(T29&lt;='Калькулятор'!$B$5,0,0)))</f>
        <v/>
      </c>
      <c r="L29" s="168" t="str">
        <f>IF(T29&gt;('Калькулятор'!$B$5+2),"",IF(T29='Калькулятор'!$B$5+2,0,IF(T29&lt;='Калькулятор'!$B$5,0,0)))</f>
        <v/>
      </c>
      <c r="M29" s="168" t="str">
        <f>IF(T29&gt;('Калькулятор'!$B$5+2),"",IF(T29='Калькулятор'!$B$5+2,0,IF(T29&lt;='Калькулятор'!$B$5,0,0)))</f>
        <v/>
      </c>
      <c r="N29" s="168" t="str">
        <f>IF(T29&gt;('Калькулятор'!$B$5+2),"",IF(T29='Калькулятор'!$B$5+2,0,IF(T29&lt;='Калькулятор'!$B$5,0,0)))</f>
        <v/>
      </c>
      <c r="O29" s="168" t="str">
        <f>IF(T29&gt;('Калькулятор'!$B$5+2),"",IF(T29='Калькулятор'!$B$5+2,0,IF(T29&lt;='Калькулятор'!$B$5,0,0)))</f>
        <v/>
      </c>
      <c r="P29" s="168" t="str">
        <f>IF(T29&gt;('Калькулятор'!$B$5+2),"",IF(T29='Калькулятор'!$B$5+2,0,IF(T29&lt;='Калькулятор'!$B$5,0,0)))</f>
        <v/>
      </c>
      <c r="Q29" s="168" t="str">
        <f>IF(T29&gt;('Калькулятор'!$B$5+2),"",IF(T29='Калькулятор'!$B$5+2,0,IF(T29&lt;='Калькулятор'!$B$5,0,0)))</f>
        <v/>
      </c>
      <c r="R29" s="171" t="str">
        <f>IF(T29&gt;('Калькулятор'!$B$5+2),"",IF(T29='Калькулятор'!$B$5+2,XIRR($D$7:D28,$B$7:B28,50),"Х"))</f>
        <v/>
      </c>
      <c r="S29" s="172" t="str">
        <f>IF(T29&gt;('Калькулятор'!$B$5+2),"",IF(T29='Калькулятор'!$B$5+2,F29+E29+J29,"Х"))</f>
        <v/>
      </c>
      <c r="T29" s="162">
        <v>23</v>
      </c>
      <c r="U29" s="163" t="str">
        <f ca="1">'Калькулятор'!E26</f>
        <v>погашено</v>
      </c>
    </row>
    <row r="30" ht="16.199999999999999">
      <c r="A30" s="164" t="str">
        <f ca="1">IF(T30&gt;('Калькулятор'!$B$5+2),"",IF(T30='Калькулятор'!$B$5+2,"Усього",'Калькулятор'!C27))</f>
        <v/>
      </c>
      <c r="B30" s="165" t="str">
        <f ca="1">IF(T30&gt;('Калькулятор'!$B$5+2),"",IF(T30='Калькулятор'!$B$5+2,"Х",'Калькулятор'!D27))</f>
        <v/>
      </c>
      <c r="C30" s="166" t="str">
        <f ca="1">IF(T30&gt;('Калькулятор'!$B$5+2),"",IF(T30='Калькулятор'!$B$5+2,SUM($C$8:C29),IFERROR(B30-B29,"")))</f>
        <v/>
      </c>
      <c r="D30" s="167" t="str">
        <f ca="1">IF(T30&gt;('Калькулятор'!$B$5+2),"",IF(T30='Калькулятор'!$B$5+2,SUM(D29),'Калькулятор'!I27))</f>
        <v/>
      </c>
      <c r="E30" s="167" t="str">
        <f ca="1">IF(T30&gt;('Калькулятор'!$B$5+2),"",IF(T30='Калькулятор'!$B$5+2,SUM(E29),'Калькулятор'!G27))</f>
        <v/>
      </c>
      <c r="F30" s="167" t="str">
        <f ca="1">IF(T30&gt;('Калькулятор'!$B$5+2),"",IF(T30='Калькулятор'!$B$5+2,SUM($F$7:F29),'Калькулятор'!H27))</f>
        <v/>
      </c>
      <c r="G30" s="168" t="str">
        <f>IF(T30&gt;('Калькулятор'!$B$5+2),"",IF(T30='Калькулятор'!$B$5+2,0,IF(T30&lt;='Калькулятор'!$B$5,0,0)))</f>
        <v/>
      </c>
      <c r="H30" s="168" t="str">
        <f>IF(T30&gt;('Калькулятор'!$B$5+2),"",IF(T30='Калькулятор'!$B$5+2,0,IF(T30&lt;='Калькулятор'!$B$5,0,0)))</f>
        <v/>
      </c>
      <c r="I30" s="169" t="str">
        <f>IF(T30&gt;('Калькулятор'!$B$5+2),"",IF(T30='Калькулятор'!$B$5+2,0,IF(T30&lt;='Калькулятор'!$B$5,0,0)))</f>
        <v/>
      </c>
      <c r="J30" s="167" t="str">
        <f>IF(T30&gt;('Калькулятор'!$B$5+2),"",IF(T30='Калькулятор'!$B$5+2,SUM($J$7:J29),IF(T30&lt;='Калькулятор'!$B$5,0,0)))</f>
        <v/>
      </c>
      <c r="K30" s="170" t="str">
        <f>IF(T30&gt;('Калькулятор'!$B$5+2),"",IF(T30='Калькулятор'!$B$5+2,0,IF(T30&lt;='Калькулятор'!$B$5,0,0)))</f>
        <v/>
      </c>
      <c r="L30" s="168" t="str">
        <f>IF(T30&gt;('Калькулятор'!$B$5+2),"",IF(T30='Калькулятор'!$B$5+2,0,IF(T30&lt;='Калькулятор'!$B$5,0,0)))</f>
        <v/>
      </c>
      <c r="M30" s="168" t="str">
        <f>IF(T30&gt;('Калькулятор'!$B$5+2),"",IF(T30='Калькулятор'!$B$5+2,0,IF(T30&lt;='Калькулятор'!$B$5,0,0)))</f>
        <v/>
      </c>
      <c r="N30" s="168" t="str">
        <f>IF(T30&gt;('Калькулятор'!$B$5+2),"",IF(T30='Калькулятор'!$B$5+2,0,IF(T30&lt;='Калькулятор'!$B$5,0,0)))</f>
        <v/>
      </c>
      <c r="O30" s="168" t="str">
        <f>IF(T30&gt;('Калькулятор'!$B$5+2),"",IF(T30='Калькулятор'!$B$5+2,0,IF(T30&lt;='Калькулятор'!$B$5,0,0)))</f>
        <v/>
      </c>
      <c r="P30" s="168" t="str">
        <f>IF(T30&gt;('Калькулятор'!$B$5+2),"",IF(T30='Калькулятор'!$B$5+2,0,IF(T30&lt;='Калькулятор'!$B$5,0,0)))</f>
        <v/>
      </c>
      <c r="Q30" s="168" t="str">
        <f>IF(T30&gt;('Калькулятор'!$B$5+2),"",IF(T30='Калькулятор'!$B$5+2,0,IF(T30&lt;='Калькулятор'!$B$5,0,0)))</f>
        <v/>
      </c>
      <c r="R30" s="171" t="str">
        <f>IF(T30&gt;('Калькулятор'!$B$5+2),"",IF(T30='Калькулятор'!$B$5+2,XIRR($D$7:D29,$B$7:B29,50),"Х"))</f>
        <v/>
      </c>
      <c r="S30" s="172" t="str">
        <f>IF(T30&gt;('Калькулятор'!$B$5+2),"",IF(T30='Калькулятор'!$B$5+2,F30+E30+J30,"Х"))</f>
        <v/>
      </c>
      <c r="T30" s="162">
        <v>24</v>
      </c>
      <c r="U30" s="163" t="str">
        <f ca="1">'Калькулятор'!E27</f>
        <v>погашено</v>
      </c>
    </row>
    <row r="31" ht="16.199999999999999">
      <c r="A31" s="164" t="str">
        <f ca="1">IF(T31&gt;('Калькулятор'!$B$5+2),"",IF(T31='Калькулятор'!$B$5+2,"Усього",'Калькулятор'!C28))</f>
        <v/>
      </c>
      <c r="B31" s="165" t="str">
        <f ca="1">IF(T31&gt;('Калькулятор'!$B$5+2),"",IF(T31='Калькулятор'!$B$5+2,"Х",'Калькулятор'!D28))</f>
        <v/>
      </c>
      <c r="C31" s="166" t="str">
        <f ca="1">IF(T31&gt;('Калькулятор'!$B$5+2),"",IF(T31='Калькулятор'!$B$5+2,SUM($C$8:C30),IFERROR(B31-B30,"")))</f>
        <v/>
      </c>
      <c r="D31" s="167" t="str">
        <f ca="1">IF(T31&gt;('Калькулятор'!$B$5+2),"",IF(T31='Калькулятор'!$B$5+2,SUM(D30),'Калькулятор'!I28))</f>
        <v/>
      </c>
      <c r="E31" s="167" t="str">
        <f ca="1">IF(T31&gt;('Калькулятор'!$B$5+2),"",IF(T31='Калькулятор'!$B$5+2,SUM(E30),'Калькулятор'!G28))</f>
        <v/>
      </c>
      <c r="F31" s="167" t="str">
        <f ca="1">IF(T31&gt;('Калькулятор'!$B$5+2),"",IF(T31='Калькулятор'!$B$5+2,SUM($F$7:F30),'Калькулятор'!H28))</f>
        <v/>
      </c>
      <c r="G31" s="168" t="str">
        <f>IF(T31&gt;('Калькулятор'!$B$5+2),"",IF(T31='Калькулятор'!$B$5+2,0,IF(T31&lt;='Калькулятор'!$B$5,0,0)))</f>
        <v/>
      </c>
      <c r="H31" s="168" t="str">
        <f>IF(T31&gt;('Калькулятор'!$B$5+2),"",IF(T31='Калькулятор'!$B$5+2,0,IF(T31&lt;='Калькулятор'!$B$5,0,0)))</f>
        <v/>
      </c>
      <c r="I31" s="169" t="str">
        <f>IF(T31&gt;('Калькулятор'!$B$5+2),"",IF(T31='Калькулятор'!$B$5+2,0,IF(T31&lt;='Калькулятор'!$B$5,0,0)))</f>
        <v/>
      </c>
      <c r="J31" s="167" t="str">
        <f>IF(T31&gt;('Калькулятор'!$B$5+2),"",IF(T31='Калькулятор'!$B$5+2,SUM($J$7:J30),IF(T31&lt;='Калькулятор'!$B$5,0,0)))</f>
        <v/>
      </c>
      <c r="K31" s="170" t="str">
        <f>IF(T31&gt;('Калькулятор'!$B$5+2),"",IF(T31='Калькулятор'!$B$5+2,0,IF(T31&lt;='Калькулятор'!$B$5,0,0)))</f>
        <v/>
      </c>
      <c r="L31" s="168" t="str">
        <f>IF(T31&gt;('Калькулятор'!$B$5+2),"",IF(T31='Калькулятор'!$B$5+2,0,IF(T31&lt;='Калькулятор'!$B$5,0,0)))</f>
        <v/>
      </c>
      <c r="M31" s="168" t="str">
        <f>IF(T31&gt;('Калькулятор'!$B$5+2),"",IF(T31='Калькулятор'!$B$5+2,0,IF(T31&lt;='Калькулятор'!$B$5,0,0)))</f>
        <v/>
      </c>
      <c r="N31" s="168" t="str">
        <f>IF(T31&gt;('Калькулятор'!$B$5+2),"",IF(T31='Калькулятор'!$B$5+2,0,IF(T31&lt;='Калькулятор'!$B$5,0,0)))</f>
        <v/>
      </c>
      <c r="O31" s="168" t="str">
        <f>IF(T31&gt;('Калькулятор'!$B$5+2),"",IF(T31='Калькулятор'!$B$5+2,0,IF(T31&lt;='Калькулятор'!$B$5,0,0)))</f>
        <v/>
      </c>
      <c r="P31" s="168" t="str">
        <f>IF(T31&gt;('Калькулятор'!$B$5+2),"",IF(T31='Калькулятор'!$B$5+2,0,IF(T31&lt;='Калькулятор'!$B$5,0,0)))</f>
        <v/>
      </c>
      <c r="Q31" s="168" t="str">
        <f>IF(T31&gt;('Калькулятор'!$B$5+2),"",IF(T31='Калькулятор'!$B$5+2,0,IF(T31&lt;='Калькулятор'!$B$5,0,0)))</f>
        <v/>
      </c>
      <c r="R31" s="171" t="str">
        <f>IF(T31&gt;('Калькулятор'!$B$5+2),"",IF(T31='Калькулятор'!$B$5+2,XIRR($D$7:D30,$B$7:B30,50),"Х"))</f>
        <v/>
      </c>
      <c r="S31" s="172" t="str">
        <f>IF(T31&gt;('Калькулятор'!$B$5+2),"",IF(T31='Калькулятор'!$B$5+2,F31+E31+J31,"Х"))</f>
        <v/>
      </c>
      <c r="T31" s="162">
        <v>25</v>
      </c>
      <c r="U31" s="163" t="str">
        <f ca="1">'Калькулятор'!E28</f>
        <v>погашено</v>
      </c>
    </row>
    <row r="32" ht="16.199999999999999">
      <c r="A32" s="164" t="str">
        <f ca="1">IF(T32&gt;('Калькулятор'!$B$5+2),"",IF(T32='Калькулятор'!$B$5+2,"Усього",'Калькулятор'!C29))</f>
        <v/>
      </c>
      <c r="B32" s="165" t="str">
        <f ca="1">IF(T32&gt;('Калькулятор'!$B$5+2),"",IF(T32='Калькулятор'!$B$5+2,"Х",'Калькулятор'!D29))</f>
        <v/>
      </c>
      <c r="C32" s="166" t="str">
        <f ca="1">IF(T32&gt;('Калькулятор'!$B$5+2),"",IF(T32='Калькулятор'!$B$5+2,SUM($C$8:C31),IFERROR(B32-B31,"")))</f>
        <v/>
      </c>
      <c r="D32" s="167" t="str">
        <f ca="1">IF(T32&gt;('Калькулятор'!$B$5+2),"",IF(T32='Калькулятор'!$B$5+2,SUM(D31),'Калькулятор'!I29))</f>
        <v/>
      </c>
      <c r="E32" s="167" t="str">
        <f ca="1">IF(T32&gt;('Калькулятор'!$B$5+2),"",IF(T32='Калькулятор'!$B$5+2,SUM(E31),'Калькулятор'!G29))</f>
        <v/>
      </c>
      <c r="F32" s="167" t="str">
        <f ca="1">IF(T32&gt;('Калькулятор'!$B$5+2),"",IF(T32='Калькулятор'!$B$5+2,SUM($F$7:F31),'Калькулятор'!H29))</f>
        <v/>
      </c>
      <c r="G32" s="168" t="str">
        <f>IF(T32&gt;('Калькулятор'!$B$5+2),"",IF(T32='Калькулятор'!$B$5+2,0,IF(T32&lt;='Калькулятор'!$B$5,0,0)))</f>
        <v/>
      </c>
      <c r="H32" s="168" t="str">
        <f>IF(T32&gt;('Калькулятор'!$B$5+2),"",IF(T32='Калькулятор'!$B$5+2,0,IF(T32&lt;='Калькулятор'!$B$5,0,0)))</f>
        <v/>
      </c>
      <c r="I32" s="169" t="str">
        <f>IF(T32&gt;('Калькулятор'!$B$5+2),"",IF(T32='Калькулятор'!$B$5+2,0,IF(T32&lt;='Калькулятор'!$B$5,0,0)))</f>
        <v/>
      </c>
      <c r="J32" s="167" t="str">
        <f>IF(T32&gt;('Калькулятор'!$B$5+2),"",IF(T32='Калькулятор'!$B$5+2,SUM($J$7:J31),IF(T32&lt;='Калькулятор'!$B$5,0,0)))</f>
        <v/>
      </c>
      <c r="K32" s="170" t="str">
        <f>IF(T32&gt;('Калькулятор'!$B$5+2),"",IF(T32='Калькулятор'!$B$5+2,0,IF(T32&lt;='Калькулятор'!$B$5,0,0)))</f>
        <v/>
      </c>
      <c r="L32" s="168" t="str">
        <f>IF(T32&gt;('Калькулятор'!$B$5+2),"",IF(T32='Калькулятор'!$B$5+2,0,IF(T32&lt;='Калькулятор'!$B$5,0,0)))</f>
        <v/>
      </c>
      <c r="M32" s="168" t="str">
        <f>IF(T32&gt;('Калькулятор'!$B$5+2),"",IF(T32='Калькулятор'!$B$5+2,0,IF(T32&lt;='Калькулятор'!$B$5,0,0)))</f>
        <v/>
      </c>
      <c r="N32" s="168" t="str">
        <f>IF(T32&gt;('Калькулятор'!$B$5+2),"",IF(T32='Калькулятор'!$B$5+2,0,IF(T32&lt;='Калькулятор'!$B$5,0,0)))</f>
        <v/>
      </c>
      <c r="O32" s="168" t="str">
        <f>IF(T32&gt;('Калькулятор'!$B$5+2),"",IF(T32='Калькулятор'!$B$5+2,0,IF(T32&lt;='Калькулятор'!$B$5,0,0)))</f>
        <v/>
      </c>
      <c r="P32" s="168" t="str">
        <f>IF(T32&gt;('Калькулятор'!$B$5+2),"",IF(T32='Калькулятор'!$B$5+2,0,IF(T32&lt;='Калькулятор'!$B$5,0,0)))</f>
        <v/>
      </c>
      <c r="Q32" s="168" t="str">
        <f>IF(T32&gt;('Калькулятор'!$B$5+2),"",IF(T32='Калькулятор'!$B$5+2,0,IF(T32&lt;='Калькулятор'!$B$5,0,0)))</f>
        <v/>
      </c>
      <c r="R32" s="171" t="str">
        <f>IF(T32&gt;('Калькулятор'!$B$5+2),"",IF(T32='Калькулятор'!$B$5+2,XIRR($D$7:D31,$B$7:B31,50),"Х"))</f>
        <v/>
      </c>
      <c r="S32" s="172" t="str">
        <f>IF(T32&gt;('Калькулятор'!$B$5+2),"",IF(T32='Калькулятор'!$B$5+2,F32+E32+J32,"Х"))</f>
        <v/>
      </c>
      <c r="T32" s="162">
        <v>26</v>
      </c>
      <c r="U32" s="163" t="str">
        <f ca="1">'Калькулятор'!E29</f>
        <v>погашено</v>
      </c>
    </row>
    <row r="33" ht="16.199999999999999">
      <c r="A33" s="164" t="str">
        <f ca="1">IF(T33&gt;('Калькулятор'!$B$5+2),"",IF(T33='Калькулятор'!$B$5+2,"Усього",'Калькулятор'!C30))</f>
        <v/>
      </c>
      <c r="B33" s="165" t="str">
        <f ca="1">IF(T33&gt;('Калькулятор'!$B$5+2),"",IF(T33='Калькулятор'!$B$5+2,"Х",'Калькулятор'!D30))</f>
        <v/>
      </c>
      <c r="C33" s="166" t="str">
        <f ca="1">IF(T33&gt;('Калькулятор'!$B$5+2),"",IF(T33='Калькулятор'!$B$5+2,SUM($C$8:C32),IFERROR(B33-B32,"")))</f>
        <v/>
      </c>
      <c r="D33" s="167" t="str">
        <f ca="1">IF(T33&gt;('Калькулятор'!$B$5+2),"",IF(T33='Калькулятор'!$B$5+2,SUM(D32),'Калькулятор'!I30))</f>
        <v/>
      </c>
      <c r="E33" s="167" t="str">
        <f ca="1">IF(T33&gt;('Калькулятор'!$B$5+2),"",IF(T33='Калькулятор'!$B$5+2,SUM(E32),'Калькулятор'!G30))</f>
        <v/>
      </c>
      <c r="F33" s="167" t="str">
        <f ca="1">IF(T33&gt;('Калькулятор'!$B$5+2),"",IF(T33='Калькулятор'!$B$5+2,SUM($F$7:F32),'Калькулятор'!H30))</f>
        <v/>
      </c>
      <c r="G33" s="168" t="str">
        <f>IF(T33&gt;('Калькулятор'!$B$5+2),"",IF(T33='Калькулятор'!$B$5+2,0,IF(T33&lt;='Калькулятор'!$B$5,0,0)))</f>
        <v/>
      </c>
      <c r="H33" s="168" t="str">
        <f>IF(T33&gt;('Калькулятор'!$B$5+2),"",IF(T33='Калькулятор'!$B$5+2,0,IF(T33&lt;='Калькулятор'!$B$5,0,0)))</f>
        <v/>
      </c>
      <c r="I33" s="169" t="str">
        <f>IF(T33&gt;('Калькулятор'!$B$5+2),"",IF(T33='Калькулятор'!$B$5+2,0,IF(T33&lt;='Калькулятор'!$B$5,0,0)))</f>
        <v/>
      </c>
      <c r="J33" s="167" t="str">
        <f>IF(T33&gt;('Калькулятор'!$B$5+2),"",IF(T33='Калькулятор'!$B$5+2,SUM($J$7:J32),IF(T33&lt;='Калькулятор'!$B$5,0,0)))</f>
        <v/>
      </c>
      <c r="K33" s="170" t="str">
        <f>IF(T33&gt;('Калькулятор'!$B$5+2),"",IF(T33='Калькулятор'!$B$5+2,0,IF(T33&lt;='Калькулятор'!$B$5,0,0)))</f>
        <v/>
      </c>
      <c r="L33" s="168" t="str">
        <f>IF(T33&gt;('Калькулятор'!$B$5+2),"",IF(T33='Калькулятор'!$B$5+2,0,IF(T33&lt;='Калькулятор'!$B$5,0,0)))</f>
        <v/>
      </c>
      <c r="M33" s="168" t="str">
        <f>IF(T33&gt;('Калькулятор'!$B$5+2),"",IF(T33='Калькулятор'!$B$5+2,0,IF(T33&lt;='Калькулятор'!$B$5,0,0)))</f>
        <v/>
      </c>
      <c r="N33" s="168" t="str">
        <f>IF(T33&gt;('Калькулятор'!$B$5+2),"",IF(T33='Калькулятор'!$B$5+2,0,IF(T33&lt;='Калькулятор'!$B$5,0,0)))</f>
        <v/>
      </c>
      <c r="O33" s="168" t="str">
        <f>IF(T33&gt;('Калькулятор'!$B$5+2),"",IF(T33='Калькулятор'!$B$5+2,0,IF(T33&lt;='Калькулятор'!$B$5,0,0)))</f>
        <v/>
      </c>
      <c r="P33" s="168" t="str">
        <f>IF(T33&gt;('Калькулятор'!$B$5+2),"",IF(T33='Калькулятор'!$B$5+2,0,IF(T33&lt;='Калькулятор'!$B$5,0,0)))</f>
        <v/>
      </c>
      <c r="Q33" s="168" t="str">
        <f>IF(T33&gt;('Калькулятор'!$B$5+2),"",IF(T33='Калькулятор'!$B$5+2,0,IF(T33&lt;='Калькулятор'!$B$5,0,0)))</f>
        <v/>
      </c>
      <c r="R33" s="171" t="str">
        <f>IF(T33&gt;('Калькулятор'!$B$5+2),"",IF(T33='Калькулятор'!$B$5+2,XIRR($D$7:D32,$B$7:B32,50),"Х"))</f>
        <v/>
      </c>
      <c r="S33" s="172" t="str">
        <f>IF(T33&gt;('Калькулятор'!$B$5+2),"",IF(T33='Калькулятор'!$B$5+2,F33+E33+J33,"Х"))</f>
        <v/>
      </c>
      <c r="T33" s="162">
        <v>27</v>
      </c>
      <c r="U33" s="163" t="str">
        <f ca="1">'Калькулятор'!E30</f>
        <v>погашено</v>
      </c>
    </row>
    <row r="34" ht="16.199999999999999">
      <c r="A34" s="164" t="str">
        <f ca="1">IF(T34&gt;('Калькулятор'!$B$5+2),"",IF(T34='Калькулятор'!$B$5+2,"Усього",'Калькулятор'!C31))</f>
        <v/>
      </c>
      <c r="B34" s="165" t="str">
        <f ca="1">IF(T34&gt;('Калькулятор'!$B$5+2),"",IF(T34='Калькулятор'!$B$5+2,"Х",'Калькулятор'!D31))</f>
        <v/>
      </c>
      <c r="C34" s="166" t="str">
        <f ca="1">IF(T34&gt;('Калькулятор'!$B$5+2),"",IF(T34='Калькулятор'!$B$5+2,SUM($C$8:C33),IFERROR(B34-B33,"")))</f>
        <v/>
      </c>
      <c r="D34" s="167" t="str">
        <f ca="1">IF(T34&gt;('Калькулятор'!$B$5+2),"",IF(T34='Калькулятор'!$B$5+2,SUM(D33),'Калькулятор'!I31))</f>
        <v/>
      </c>
      <c r="E34" s="167" t="str">
        <f ca="1">IF(T34&gt;('Калькулятор'!$B$5+2),"",IF(T34='Калькулятор'!$B$5+2,SUM(E33),'Калькулятор'!G31))</f>
        <v/>
      </c>
      <c r="F34" s="167" t="str">
        <f ca="1">IF(T34&gt;('Калькулятор'!$B$5+2),"",IF(T34='Калькулятор'!$B$5+2,SUM($F$7:F33),'Калькулятор'!H31))</f>
        <v/>
      </c>
      <c r="G34" s="168" t="str">
        <f>IF(T34&gt;('Калькулятор'!$B$5+2),"",IF(T34='Калькулятор'!$B$5+2,0,IF(T34&lt;='Калькулятор'!$B$5,0,0)))</f>
        <v/>
      </c>
      <c r="H34" s="168" t="str">
        <f>IF(T34&gt;('Калькулятор'!$B$5+2),"",IF(T34='Калькулятор'!$B$5+2,0,IF(T34&lt;='Калькулятор'!$B$5,0,0)))</f>
        <v/>
      </c>
      <c r="I34" s="169" t="str">
        <f>IF(T34&gt;('Калькулятор'!$B$5+2),"",IF(T34='Калькулятор'!$B$5+2,0,IF(T34&lt;='Калькулятор'!$B$5,0,0)))</f>
        <v/>
      </c>
      <c r="J34" s="167" t="str">
        <f>IF(T34&gt;('Калькулятор'!$B$5+2),"",IF(T34='Калькулятор'!$B$5+2,SUM($J$7:J33),IF(T34&lt;='Калькулятор'!$B$5,0,0)))</f>
        <v/>
      </c>
      <c r="K34" s="170" t="str">
        <f>IF(T34&gt;('Калькулятор'!$B$5+2),"",IF(T34='Калькулятор'!$B$5+2,0,IF(T34&lt;='Калькулятор'!$B$5,0,0)))</f>
        <v/>
      </c>
      <c r="L34" s="168" t="str">
        <f>IF(T34&gt;('Калькулятор'!$B$5+2),"",IF(T34='Калькулятор'!$B$5+2,0,IF(T34&lt;='Калькулятор'!$B$5,0,0)))</f>
        <v/>
      </c>
      <c r="M34" s="168" t="str">
        <f>IF(T34&gt;('Калькулятор'!$B$5+2),"",IF(T34='Калькулятор'!$B$5+2,0,IF(T34&lt;='Калькулятор'!$B$5,0,0)))</f>
        <v/>
      </c>
      <c r="N34" s="168" t="str">
        <f>IF(T34&gt;('Калькулятор'!$B$5+2),"",IF(T34='Калькулятор'!$B$5+2,0,IF(T34&lt;='Калькулятор'!$B$5,0,0)))</f>
        <v/>
      </c>
      <c r="O34" s="168" t="str">
        <f>IF(T34&gt;('Калькулятор'!$B$5+2),"",IF(T34='Калькулятор'!$B$5+2,0,IF(T34&lt;='Калькулятор'!$B$5,0,0)))</f>
        <v/>
      </c>
      <c r="P34" s="168" t="str">
        <f>IF(T34&gt;('Калькулятор'!$B$5+2),"",IF(T34='Калькулятор'!$B$5+2,0,IF(T34&lt;='Калькулятор'!$B$5,0,0)))</f>
        <v/>
      </c>
      <c r="Q34" s="168" t="str">
        <f>IF(T34&gt;('Калькулятор'!$B$5+2),"",IF(T34='Калькулятор'!$B$5+2,0,IF(T34&lt;='Калькулятор'!$B$5,0,0)))</f>
        <v/>
      </c>
      <c r="R34" s="171" t="str">
        <f>IF(T34&gt;('Калькулятор'!$B$5+2),"",IF(T34='Калькулятор'!$B$5+2,XIRR($D$7:D33,$B$7:B33,50),"Х"))</f>
        <v/>
      </c>
      <c r="S34" s="172" t="str">
        <f>IF(T34&gt;('Калькулятор'!$B$5+2),"",IF(T34='Калькулятор'!$B$5+2,F34+E34+J34,"Х"))</f>
        <v/>
      </c>
      <c r="T34" s="162">
        <v>28</v>
      </c>
      <c r="U34" s="163" t="str">
        <f ca="1">'Калькулятор'!E31</f>
        <v>погашено</v>
      </c>
    </row>
    <row r="35" ht="16.199999999999999">
      <c r="A35" s="164" t="str">
        <f ca="1">IF(T35&gt;('Калькулятор'!$B$5+2),"",IF(T35='Калькулятор'!$B$5+2,"Усього",'Калькулятор'!C32))</f>
        <v/>
      </c>
      <c r="B35" s="165" t="str">
        <f ca="1">IF(T35&gt;('Калькулятор'!$B$5+2),"",IF(T35='Калькулятор'!$B$5+2,"Х",'Калькулятор'!D32))</f>
        <v/>
      </c>
      <c r="C35" s="166" t="str">
        <f ca="1">IF(T35&gt;('Калькулятор'!$B$5+2),"",IF(T35='Калькулятор'!$B$5+2,SUM($C$8:C34),IFERROR(B35-B34,"")))</f>
        <v/>
      </c>
      <c r="D35" s="167" t="str">
        <f ca="1">IF(T35&gt;('Калькулятор'!$B$5+2),"",IF(T35='Калькулятор'!$B$5+2,SUM(D34),'Калькулятор'!I32))</f>
        <v/>
      </c>
      <c r="E35" s="167" t="str">
        <f ca="1">IF(T35&gt;('Калькулятор'!$B$5+2),"",IF(T35='Калькулятор'!$B$5+2,SUM(E34),'Калькулятор'!G32))</f>
        <v/>
      </c>
      <c r="F35" s="167" t="str">
        <f ca="1">IF(T35&gt;('Калькулятор'!$B$5+2),"",IF(T35='Калькулятор'!$B$5+2,SUM($F$7:F34),'Калькулятор'!H32))</f>
        <v/>
      </c>
      <c r="G35" s="168" t="str">
        <f>IF(T35&gt;('Калькулятор'!$B$5+2),"",IF(T35='Калькулятор'!$B$5+2,0,IF(T35&lt;='Калькулятор'!$B$5,0,0)))</f>
        <v/>
      </c>
      <c r="H35" s="168" t="str">
        <f>IF(T35&gt;('Калькулятор'!$B$5+2),"",IF(T35='Калькулятор'!$B$5+2,0,IF(T35&lt;='Калькулятор'!$B$5,0,0)))</f>
        <v/>
      </c>
      <c r="I35" s="169" t="str">
        <f>IF(T35&gt;('Калькулятор'!$B$5+2),"",IF(T35='Калькулятор'!$B$5+2,0,IF(T35&lt;='Калькулятор'!$B$5,0,0)))</f>
        <v/>
      </c>
      <c r="J35" s="167" t="str">
        <f>IF(T35&gt;('Калькулятор'!$B$5+2),"",IF(T35='Калькулятор'!$B$5+2,SUM($J$7:J34),IF(T35&lt;='Калькулятор'!$B$5,0,0)))</f>
        <v/>
      </c>
      <c r="K35" s="170" t="str">
        <f>IF(T35&gt;('Калькулятор'!$B$5+2),"",IF(T35='Калькулятор'!$B$5+2,0,IF(T35&lt;='Калькулятор'!$B$5,0,0)))</f>
        <v/>
      </c>
      <c r="L35" s="168" t="str">
        <f>IF(T35&gt;('Калькулятор'!$B$5+2),"",IF(T35='Калькулятор'!$B$5+2,0,IF(T35&lt;='Калькулятор'!$B$5,0,0)))</f>
        <v/>
      </c>
      <c r="M35" s="168" t="str">
        <f>IF(T35&gt;('Калькулятор'!$B$5+2),"",IF(T35='Калькулятор'!$B$5+2,0,IF(T35&lt;='Калькулятор'!$B$5,0,0)))</f>
        <v/>
      </c>
      <c r="N35" s="168" t="str">
        <f>IF(T35&gt;('Калькулятор'!$B$5+2),"",IF(T35='Калькулятор'!$B$5+2,0,IF(T35&lt;='Калькулятор'!$B$5,0,0)))</f>
        <v/>
      </c>
      <c r="O35" s="168" t="str">
        <f>IF(T35&gt;('Калькулятор'!$B$5+2),"",IF(T35='Калькулятор'!$B$5+2,0,IF(T35&lt;='Калькулятор'!$B$5,0,0)))</f>
        <v/>
      </c>
      <c r="P35" s="168" t="str">
        <f>IF(T35&gt;('Калькулятор'!$B$5+2),"",IF(T35='Калькулятор'!$B$5+2,0,IF(T35&lt;='Калькулятор'!$B$5,0,0)))</f>
        <v/>
      </c>
      <c r="Q35" s="168" t="str">
        <f>IF(T35&gt;('Калькулятор'!$B$5+2),"",IF(T35='Калькулятор'!$B$5+2,0,IF(T35&lt;='Калькулятор'!$B$5,0,0)))</f>
        <v/>
      </c>
      <c r="R35" s="171" t="str">
        <f>IF(T35&gt;('Калькулятор'!$B$5+2),"",IF(T35='Калькулятор'!$B$5+2,XIRR($D$7:D34,$B$7:B34,50),"Х"))</f>
        <v/>
      </c>
      <c r="S35" s="172" t="str">
        <f>IF(T35&gt;('Калькулятор'!$B$5+2),"",IF(T35='Калькулятор'!$B$5+2,F35+E35+J35,"Х"))</f>
        <v/>
      </c>
      <c r="T35" s="162">
        <v>29</v>
      </c>
      <c r="U35" s="163" t="str">
        <f ca="1">'Калькулятор'!E32</f>
        <v>погашено</v>
      </c>
    </row>
    <row r="36" ht="16.199999999999999">
      <c r="A36" s="164" t="str">
        <f ca="1">IF(T36&gt;('Калькулятор'!$B$5+2),"",IF(T36='Калькулятор'!$B$5+2,"Усього",'Калькулятор'!C33))</f>
        <v/>
      </c>
      <c r="B36" s="165" t="str">
        <f ca="1">IF(T36&gt;('Калькулятор'!$B$5+2),"",IF(T36='Калькулятор'!$B$5+2,"Х",'Калькулятор'!D33))</f>
        <v/>
      </c>
      <c r="C36" s="166" t="str">
        <f ca="1">IF(T36&gt;('Калькулятор'!$B$5+2),"",IF(T36='Калькулятор'!$B$5+2,SUM($C$8:C35),IFERROR(B36-B35,"")))</f>
        <v/>
      </c>
      <c r="D36" s="167" t="str">
        <f ca="1">IF(T36&gt;('Калькулятор'!$B$5+2),"",IF(T36='Калькулятор'!$B$5+2,SUM(D35),'Калькулятор'!I33))</f>
        <v/>
      </c>
      <c r="E36" s="167" t="str">
        <f ca="1">IF(T36&gt;('Калькулятор'!$B$5+2),"",IF(T36='Калькулятор'!$B$5+2,SUM(E35),'Калькулятор'!G33))</f>
        <v/>
      </c>
      <c r="F36" s="167" t="str">
        <f ca="1">IF(T36&gt;('Калькулятор'!$B$5+2),"",IF(T36='Калькулятор'!$B$5+2,SUM($F$7:F35),'Калькулятор'!H33))</f>
        <v/>
      </c>
      <c r="G36" s="168" t="str">
        <f>IF(T36&gt;('Калькулятор'!$B$5+2),"",IF(T36='Калькулятор'!$B$5+2,0,IF(T36&lt;='Калькулятор'!$B$5,0,0)))</f>
        <v/>
      </c>
      <c r="H36" s="168" t="str">
        <f>IF(T36&gt;('Калькулятор'!$B$5+2),"",IF(T36='Калькулятор'!$B$5+2,0,IF(T36&lt;='Калькулятор'!$B$5,0,0)))</f>
        <v/>
      </c>
      <c r="I36" s="169" t="str">
        <f>IF(T36&gt;('Калькулятор'!$B$5+2),"",IF(T36='Калькулятор'!$B$5+2,0,IF(T36&lt;='Калькулятор'!$B$5,0,0)))</f>
        <v/>
      </c>
      <c r="J36" s="167" t="str">
        <f>IF(T36&gt;('Калькулятор'!$B$5+2),"",IF(T36='Калькулятор'!$B$5+2,SUM($J$7:J35),IF(T36&lt;='Калькулятор'!$B$5,0,0)))</f>
        <v/>
      </c>
      <c r="K36" s="170" t="str">
        <f>IF(T36&gt;('Калькулятор'!$B$5+2),"",IF(T36='Калькулятор'!$B$5+2,0,IF(T36&lt;='Калькулятор'!$B$5,0,0)))</f>
        <v/>
      </c>
      <c r="L36" s="168" t="str">
        <f>IF(T36&gt;('Калькулятор'!$B$5+2),"",IF(T36='Калькулятор'!$B$5+2,0,IF(T36&lt;='Калькулятор'!$B$5,0,0)))</f>
        <v/>
      </c>
      <c r="M36" s="168" t="str">
        <f>IF(T36&gt;('Калькулятор'!$B$5+2),"",IF(T36='Калькулятор'!$B$5+2,0,IF(T36&lt;='Калькулятор'!$B$5,0,0)))</f>
        <v/>
      </c>
      <c r="N36" s="168" t="str">
        <f>IF(T36&gt;('Калькулятор'!$B$5+2),"",IF(T36='Калькулятор'!$B$5+2,0,IF(T36&lt;='Калькулятор'!$B$5,0,0)))</f>
        <v/>
      </c>
      <c r="O36" s="168" t="str">
        <f>IF(T36&gt;('Калькулятор'!$B$5+2),"",IF(T36='Калькулятор'!$B$5+2,0,IF(T36&lt;='Калькулятор'!$B$5,0,0)))</f>
        <v/>
      </c>
      <c r="P36" s="168" t="str">
        <f>IF(T36&gt;('Калькулятор'!$B$5+2),"",IF(T36='Калькулятор'!$B$5+2,0,IF(T36&lt;='Калькулятор'!$B$5,0,0)))</f>
        <v/>
      </c>
      <c r="Q36" s="168" t="str">
        <f>IF(T36&gt;('Калькулятор'!$B$5+2),"",IF(T36='Калькулятор'!$B$5+2,0,IF(T36&lt;='Калькулятор'!$B$5,0,0)))</f>
        <v/>
      </c>
      <c r="R36" s="171" t="str">
        <f>IF(T36&gt;('Калькулятор'!$B$5+2),"",IF(T36='Калькулятор'!$B$5+2,XIRR($D$7:D35,$B$7:B35,50),"Х"))</f>
        <v/>
      </c>
      <c r="S36" s="172" t="str">
        <f>IF(T36&gt;('Калькулятор'!$B$5+2),"",IF(T36='Калькулятор'!$B$5+2,F36+E36+J36,"Х"))</f>
        <v/>
      </c>
      <c r="T36" s="162">
        <v>30</v>
      </c>
      <c r="U36" s="163" t="str">
        <f ca="1">'Калькулятор'!E33</f>
        <v>погашено</v>
      </c>
    </row>
    <row r="37" ht="16.199999999999999">
      <c r="A37" s="164" t="str">
        <f ca="1">IF(T37&gt;('Калькулятор'!$B$5+2),"",IF(T37='Калькулятор'!$B$5+2,"Усього",'Калькулятор'!C34))</f>
        <v/>
      </c>
      <c r="B37" s="165" t="str">
        <f ca="1">IF(T37&gt;('Калькулятор'!$B$5+2),"",IF(T37='Калькулятор'!$B$5+2,"Х",'Калькулятор'!D34))</f>
        <v/>
      </c>
      <c r="C37" s="166" t="str">
        <f ca="1">IF(T37&gt;('Калькулятор'!$B$5+2),"",IF(T37='Калькулятор'!$B$5+2,SUM($C$8:C36),IFERROR(B37-B36,"")))</f>
        <v/>
      </c>
      <c r="D37" s="167" t="str">
        <f ca="1">IF(T37&gt;('Калькулятор'!$B$5+2),"",IF(T37='Калькулятор'!$B$5+2,SUM(D36),'Калькулятор'!I34))</f>
        <v/>
      </c>
      <c r="E37" s="167" t="str">
        <f ca="1">IF(T37&gt;('Калькулятор'!$B$5+2),"",IF(T37='Калькулятор'!$B$5+2,SUM(E36),'Калькулятор'!G34))</f>
        <v/>
      </c>
      <c r="F37" s="167" t="str">
        <f ca="1">IF(T37&gt;('Калькулятор'!$B$5+2),"",IF(T37='Калькулятор'!$B$5+2,SUM($F$7:F36),'Калькулятор'!H34))</f>
        <v/>
      </c>
      <c r="G37" s="168" t="str">
        <f>IF(T37&gt;('Калькулятор'!$B$5+2),"",IF(T37='Калькулятор'!$B$5+2,0,IF(T37&lt;='Калькулятор'!$B$5,0,0)))</f>
        <v/>
      </c>
      <c r="H37" s="168" t="str">
        <f>IF(T37&gt;('Калькулятор'!$B$5+2),"",IF(T37='Калькулятор'!$B$5+2,0,IF(T37&lt;='Калькулятор'!$B$5,0,0)))</f>
        <v/>
      </c>
      <c r="I37" s="169" t="str">
        <f>IF(T37&gt;('Калькулятор'!$B$5+2),"",IF(T37='Калькулятор'!$B$5+2,0,IF(T37&lt;='Калькулятор'!$B$5,0,0)))</f>
        <v/>
      </c>
      <c r="J37" s="167" t="str">
        <f>IF(T37&gt;('Калькулятор'!$B$5+2),"",IF(T37='Калькулятор'!$B$5+2,SUM($J$7:J36),IF(T37&lt;='Калькулятор'!$B$5,0,0)))</f>
        <v/>
      </c>
      <c r="K37" s="170" t="str">
        <f>IF(T37&gt;('Калькулятор'!$B$5+2),"",IF(T37='Калькулятор'!$B$5+2,0,IF(T37&lt;='Калькулятор'!$B$5,0,0)))</f>
        <v/>
      </c>
      <c r="L37" s="168" t="str">
        <f>IF(T37&gt;('Калькулятор'!$B$5+2),"",IF(T37='Калькулятор'!$B$5+2,0,IF(T37&lt;='Калькулятор'!$B$5,0,0)))</f>
        <v/>
      </c>
      <c r="M37" s="168" t="str">
        <f>IF(T37&gt;('Калькулятор'!$B$5+2),"",IF(T37='Калькулятор'!$B$5+2,0,IF(T37&lt;='Калькулятор'!$B$5,0,0)))</f>
        <v/>
      </c>
      <c r="N37" s="168" t="str">
        <f>IF(T37&gt;('Калькулятор'!$B$5+2),"",IF(T37='Калькулятор'!$B$5+2,0,IF(T37&lt;='Калькулятор'!$B$5,0,0)))</f>
        <v/>
      </c>
      <c r="O37" s="168" t="str">
        <f>IF(T37&gt;('Калькулятор'!$B$5+2),"",IF(T37='Калькулятор'!$B$5+2,0,IF(T37&lt;='Калькулятор'!$B$5,0,0)))</f>
        <v/>
      </c>
      <c r="P37" s="168" t="str">
        <f>IF(T37&gt;('Калькулятор'!$B$5+2),"",IF(T37='Калькулятор'!$B$5+2,0,IF(T37&lt;='Калькулятор'!$B$5,0,0)))</f>
        <v/>
      </c>
      <c r="Q37" s="168" t="str">
        <f>IF(T37&gt;('Калькулятор'!$B$5+2),"",IF(T37='Калькулятор'!$B$5+2,0,IF(T37&lt;='Калькулятор'!$B$5,0,0)))</f>
        <v/>
      </c>
      <c r="R37" s="171" t="str">
        <f>IF(T37&gt;('Калькулятор'!$B$5+2),"",IF(T37='Калькулятор'!$B$5+2,XIRR($D$7:D36,$B$7:B36,50),"Х"))</f>
        <v/>
      </c>
      <c r="S37" s="172" t="str">
        <f>IF(T37&gt;('Калькулятор'!$B$5+2),"",IF(T37='Калькулятор'!$B$5+2,F37+E37+J37,"Х"))</f>
        <v/>
      </c>
      <c r="T37" s="162">
        <v>31</v>
      </c>
      <c r="U37" s="163" t="str">
        <f ca="1">'Калькулятор'!E34</f>
        <v>погашено</v>
      </c>
    </row>
    <row r="38" ht="16.199999999999999">
      <c r="A38" s="164" t="str">
        <f ca="1">IF(T38&gt;('Калькулятор'!$B$5+2),"",IF(T38='Калькулятор'!$B$5+2,"Усього",'Калькулятор'!C35))</f>
        <v/>
      </c>
      <c r="B38" s="165" t="str">
        <f ca="1">IF(T38&gt;('Калькулятор'!$B$5+2),"",IF(T38='Калькулятор'!$B$5+2,"Х",'Калькулятор'!D35))</f>
        <v/>
      </c>
      <c r="C38" s="166" t="str">
        <f ca="1">IF(T38&gt;('Калькулятор'!$B$5+2),"",IF(T38='Калькулятор'!$B$5+2,SUM($C$8:C37),IFERROR(B38-B37,"")))</f>
        <v/>
      </c>
      <c r="D38" s="167" t="str">
        <f ca="1">IF(T38&gt;('Калькулятор'!$B$5+2),"",IF(T38='Калькулятор'!$B$5+2,SUM(D37),'Калькулятор'!I35))</f>
        <v/>
      </c>
      <c r="E38" s="167" t="str">
        <f ca="1">IF(T38&gt;('Калькулятор'!$B$5+2),"",IF(T38='Калькулятор'!$B$5+2,SUM(E37),'Калькулятор'!G35))</f>
        <v/>
      </c>
      <c r="F38" s="167" t="str">
        <f ca="1">IF(T38&gt;('Калькулятор'!$B$5+2),"",IF(T38='Калькулятор'!$B$5+2,SUM($F$7:F37),'Калькулятор'!H35))</f>
        <v/>
      </c>
      <c r="G38" s="168" t="str">
        <f>IF(T38&gt;('Калькулятор'!$B$5+2),"",IF(T38='Калькулятор'!$B$5+2,0,IF(T38&lt;='Калькулятор'!$B$5,0,0)))</f>
        <v/>
      </c>
      <c r="H38" s="168" t="str">
        <f>IF(T38&gt;('Калькулятор'!$B$5+2),"",IF(T38='Калькулятор'!$B$5+2,0,IF(T38&lt;='Калькулятор'!$B$5,0,0)))</f>
        <v/>
      </c>
      <c r="I38" s="169" t="str">
        <f>IF(T38&gt;('Калькулятор'!$B$5+2),"",IF(T38='Калькулятор'!$B$5+2,0,IF(T38&lt;='Калькулятор'!$B$5,0,0)))</f>
        <v/>
      </c>
      <c r="J38" s="167" t="str">
        <f>IF(T38&gt;('Калькулятор'!$B$5+2),"",IF(T38='Калькулятор'!$B$5+2,SUM($J$7:J37),IF(T38&lt;='Калькулятор'!$B$5,0,0)))</f>
        <v/>
      </c>
      <c r="K38" s="170" t="str">
        <f>IF(T38&gt;('Калькулятор'!$B$5+2),"",IF(T38='Калькулятор'!$B$5+2,0,IF(T38&lt;='Калькулятор'!$B$5,0,0)))</f>
        <v/>
      </c>
      <c r="L38" s="168" t="str">
        <f>IF(T38&gt;('Калькулятор'!$B$5+2),"",IF(T38='Калькулятор'!$B$5+2,0,IF(T38&lt;='Калькулятор'!$B$5,0,0)))</f>
        <v/>
      </c>
      <c r="M38" s="168" t="str">
        <f>IF(T38&gt;('Калькулятор'!$B$5+2),"",IF(T38='Калькулятор'!$B$5+2,0,IF(T38&lt;='Калькулятор'!$B$5,0,0)))</f>
        <v/>
      </c>
      <c r="N38" s="168" t="str">
        <f>IF(T38&gt;('Калькулятор'!$B$5+2),"",IF(T38='Калькулятор'!$B$5+2,0,IF(T38&lt;='Калькулятор'!$B$5,0,0)))</f>
        <v/>
      </c>
      <c r="O38" s="168" t="str">
        <f>IF(T38&gt;('Калькулятор'!$B$5+2),"",IF(T38='Калькулятор'!$B$5+2,0,IF(T38&lt;='Калькулятор'!$B$5,0,0)))</f>
        <v/>
      </c>
      <c r="P38" s="168" t="str">
        <f>IF(T38&gt;('Калькулятор'!$B$5+2),"",IF(T38='Калькулятор'!$B$5+2,0,IF(T38&lt;='Калькулятор'!$B$5,0,0)))</f>
        <v/>
      </c>
      <c r="Q38" s="168" t="str">
        <f>IF(T38&gt;('Калькулятор'!$B$5+2),"",IF(T38='Калькулятор'!$B$5+2,0,IF(T38&lt;='Калькулятор'!$B$5,0,0)))</f>
        <v/>
      </c>
      <c r="R38" s="171" t="str">
        <f>IF(T38&gt;('Калькулятор'!$B$5+2),"",IF(T38='Калькулятор'!$B$5+2,XIRR($D$7:D37,$B$7:B37,50),"Х"))</f>
        <v/>
      </c>
      <c r="S38" s="172" t="str">
        <f>IF(T38&gt;('Калькулятор'!$B$5+2),"",IF(T38='Калькулятор'!$B$5+2,F38+E38+J38,"Х"))</f>
        <v/>
      </c>
      <c r="T38" s="162">
        <v>32</v>
      </c>
      <c r="U38" s="163" t="str">
        <f ca="1">'Калькулятор'!E35</f>
        <v>погашено</v>
      </c>
    </row>
    <row r="39" ht="15.6">
      <c r="A39" s="164" t="str">
        <f ca="1">IF(T39&gt;('Калькулятор'!$B$5+2),"",IF(T39='Калькулятор'!$B$5+2,"Усього",'Калькулятор'!C36))</f>
        <v/>
      </c>
      <c r="B39" s="165" t="str">
        <f ca="1">IF(T39&gt;('Калькулятор'!$B$5+2),"",IF(T39='Калькулятор'!$B$5+2,"Х",'Калькулятор'!D36))</f>
        <v/>
      </c>
      <c r="C39" s="166" t="str">
        <f ca="1">IF(T39&gt;('Калькулятор'!$B$5+2),"",IF(T39='Калькулятор'!$B$5+2,SUM($C$8:C38),IFERROR(B39-B38,"")))</f>
        <v/>
      </c>
      <c r="D39" s="167" t="str">
        <f ca="1">IF(T39&gt;('Калькулятор'!$B$5+2),"",IF(T39='Калькулятор'!$B$5+2,SUM(D38),'Калькулятор'!I36))</f>
        <v/>
      </c>
      <c r="E39" s="167" t="str">
        <f ca="1">IF(T39&gt;('Калькулятор'!$B$5+2),"",IF(T39='Калькулятор'!$B$5+2,SUM(E38),'Калькулятор'!G36))</f>
        <v/>
      </c>
      <c r="F39" s="167" t="str">
        <f ca="1">IF(T39&gt;('Калькулятор'!$B$5+2),"",IF(T39='Калькулятор'!$B$5+2,SUM($F$7:F38),'Калькулятор'!H36))</f>
        <v/>
      </c>
      <c r="G39" s="168" t="str">
        <f>IF(T39&gt;('Калькулятор'!$B$5+2),"",IF(T39='Калькулятор'!$B$5+2,0,IF(T39&lt;='Калькулятор'!$B$5,0,0)))</f>
        <v/>
      </c>
      <c r="H39" s="168" t="str">
        <f>IF(T39&gt;('Калькулятор'!$B$5+2),"",IF(T39='Калькулятор'!$B$5+2,0,IF(T39&lt;='Калькулятор'!$B$5,0,0)))</f>
        <v/>
      </c>
      <c r="I39" s="169" t="str">
        <f>IF(T39&gt;('Калькулятор'!$B$5+2),"",IF(T39='Калькулятор'!$B$5+2,0,IF(T39&lt;='Калькулятор'!$B$5,0,0)))</f>
        <v/>
      </c>
      <c r="J39" s="167" t="str">
        <f>IF(T39&gt;('Калькулятор'!$B$5+2),"",IF(T39='Калькулятор'!$B$5+2,SUM($J$7:J38),IF(T39&lt;='Калькулятор'!$B$5,0,0)))</f>
        <v/>
      </c>
      <c r="K39" s="170" t="str">
        <f>IF(T39&gt;('Калькулятор'!$B$5+2),"",IF(T39='Калькулятор'!$B$5+2,0,IF(T39&lt;='Калькулятор'!$B$5,0,0)))</f>
        <v/>
      </c>
      <c r="L39" s="168" t="str">
        <f>IF(T39&gt;('Калькулятор'!$B$5+2),"",IF(T39='Калькулятор'!$B$5+2,0,IF(T39&lt;='Калькулятор'!$B$5,0,0)))</f>
        <v/>
      </c>
      <c r="M39" s="168" t="str">
        <f>IF(T39&gt;('Калькулятор'!$B$5+2),"",IF(T39='Калькулятор'!$B$5+2,0,IF(T39&lt;='Калькулятор'!$B$5,0,0)))</f>
        <v/>
      </c>
      <c r="N39" s="168" t="str">
        <f>IF(T39&gt;('Калькулятор'!$B$5+2),"",IF(T39='Калькулятор'!$B$5+2,0,IF(T39&lt;='Калькулятор'!$B$5,0,0)))</f>
        <v/>
      </c>
      <c r="O39" s="168" t="str">
        <f>IF(T39&gt;('Калькулятор'!$B$5+2),"",IF(T39='Калькулятор'!$B$5+2,0,IF(T39&lt;='Калькулятор'!$B$5,0,0)))</f>
        <v/>
      </c>
      <c r="P39" s="168" t="str">
        <f>IF(T39&gt;('Калькулятор'!$B$5+2),"",IF(T39='Калькулятор'!$B$5+2,0,IF(T39&lt;='Калькулятор'!$B$5,0,0)))</f>
        <v/>
      </c>
      <c r="Q39" s="168" t="str">
        <f>IF(T39&gt;('Калькулятор'!$B$5+2),"",IF(T39='Калькулятор'!$B$5+2,0,IF(T39&lt;='Калькулятор'!$B$5,0,0)))</f>
        <v/>
      </c>
      <c r="R39" s="171" t="str">
        <f>IF(T39&gt;('Калькулятор'!$B$5+2),"",IF(T39='Калькулятор'!$B$5+2,XIRR($D$7:D38,$B$7:B38,50),"Х"))</f>
        <v/>
      </c>
      <c r="S39" s="172" t="str">
        <f>IF(T39&gt;('Калькулятор'!$B$5+2),"",IF(T39='Калькулятор'!$B$5+2,F39+E39+J39,"Х"))</f>
        <v/>
      </c>
      <c r="T39" s="162">
        <v>33</v>
      </c>
      <c r="U39" s="163" t="str">
        <f ca="1">'Калькулятор'!E36</f>
        <v>погашено</v>
      </c>
    </row>
    <row r="40" ht="15.6">
      <c r="A40" s="164" t="str">
        <f ca="1">IF(T40&gt;('Калькулятор'!$B$5+2),"",IF(T40='Калькулятор'!$B$5+2,"Усього",'Калькулятор'!C37))</f>
        <v/>
      </c>
      <c r="B40" s="165" t="str">
        <f ca="1">IF(T40&gt;('Калькулятор'!$B$5+2),"",IF(T40='Калькулятор'!$B$5+2,"Х",'Калькулятор'!D37))</f>
        <v/>
      </c>
      <c r="C40" s="166" t="str">
        <f ca="1">IF(T40&gt;('Калькулятор'!$B$5+2),"",IF(T40='Калькулятор'!$B$5+2,SUM($C$8:C39),IFERROR(B40-B39,"")))</f>
        <v/>
      </c>
      <c r="D40" s="167" t="str">
        <f ca="1">IF(T40&gt;('Калькулятор'!$B$5+2),"",IF(T40='Калькулятор'!$B$5+2,SUM(D39),'Калькулятор'!I37))</f>
        <v/>
      </c>
      <c r="E40" s="167" t="str">
        <f ca="1">IF(T40&gt;('Калькулятор'!$B$5+2),"",IF(T40='Калькулятор'!$B$5+2,SUM(E39),'Калькулятор'!G37))</f>
        <v/>
      </c>
      <c r="F40" s="167" t="str">
        <f ca="1">IF(T40&gt;('Калькулятор'!$B$5+2),"",IF(T40='Калькулятор'!$B$5+2,SUM($F$7:F39),'Калькулятор'!H37))</f>
        <v/>
      </c>
      <c r="G40" s="168" t="str">
        <f>IF(T40&gt;('Калькулятор'!$B$5+2),"",IF(T40='Калькулятор'!$B$5+2,0,IF(T40&lt;='Калькулятор'!$B$5,0,0)))</f>
        <v/>
      </c>
      <c r="H40" s="168" t="str">
        <f>IF(T40&gt;('Калькулятор'!$B$5+2),"",IF(T40='Калькулятор'!$B$5+2,0,IF(T40&lt;='Калькулятор'!$B$5,0,0)))</f>
        <v/>
      </c>
      <c r="I40" s="169" t="str">
        <f>IF(T40&gt;('Калькулятор'!$B$5+2),"",IF(T40='Калькулятор'!$B$5+2,0,IF(T40&lt;='Калькулятор'!$B$5,0,0)))</f>
        <v/>
      </c>
      <c r="J40" s="167" t="str">
        <f>IF(T40&gt;('Калькулятор'!$B$5+2),"",IF(T40='Калькулятор'!$B$5+2,SUM($J$7:J39),IF(T40&lt;='Калькулятор'!$B$5,0,0)))</f>
        <v/>
      </c>
      <c r="K40" s="170" t="str">
        <f>IF(T40&gt;('Калькулятор'!$B$5+2),"",IF(T40='Калькулятор'!$B$5+2,0,IF(T40&lt;='Калькулятор'!$B$5,0,0)))</f>
        <v/>
      </c>
      <c r="L40" s="168" t="str">
        <f>IF(T40&gt;('Калькулятор'!$B$5+2),"",IF(T40='Калькулятор'!$B$5+2,0,IF(T40&lt;='Калькулятор'!$B$5,0,0)))</f>
        <v/>
      </c>
      <c r="M40" s="168" t="str">
        <f>IF(T40&gt;('Калькулятор'!$B$5+2),"",IF(T40='Калькулятор'!$B$5+2,0,IF(T40&lt;='Калькулятор'!$B$5,0,0)))</f>
        <v/>
      </c>
      <c r="N40" s="168" t="str">
        <f>IF(T40&gt;('Калькулятор'!$B$5+2),"",IF(T40='Калькулятор'!$B$5+2,0,IF(T40&lt;='Калькулятор'!$B$5,0,0)))</f>
        <v/>
      </c>
      <c r="O40" s="168" t="str">
        <f>IF(T40&gt;('Калькулятор'!$B$5+2),"",IF(T40='Калькулятор'!$B$5+2,0,IF(T40&lt;='Калькулятор'!$B$5,0,0)))</f>
        <v/>
      </c>
      <c r="P40" s="168" t="str">
        <f>IF(T40&gt;('Калькулятор'!$B$5+2),"",IF(T40='Калькулятор'!$B$5+2,0,IF(T40&lt;='Калькулятор'!$B$5,0,0)))</f>
        <v/>
      </c>
      <c r="Q40" s="168" t="str">
        <f>IF(T40&gt;('Калькулятор'!$B$5+2),"",IF(T40='Калькулятор'!$B$5+2,0,IF(T40&lt;='Калькулятор'!$B$5,0,0)))</f>
        <v/>
      </c>
      <c r="R40" s="171" t="str">
        <f>IF(T40&gt;('Калькулятор'!$B$5+2),"",IF(T40='Калькулятор'!$B$5+2,XIRR($D$7:D39,$B$7:B39,50),"Х"))</f>
        <v/>
      </c>
      <c r="S40" s="172" t="str">
        <f>IF(T40&gt;('Калькулятор'!$B$5+2),"",IF(T40='Калькулятор'!$B$5+2,F40+E40+J40,"Х"))</f>
        <v/>
      </c>
      <c r="T40" s="162">
        <v>34</v>
      </c>
      <c r="U40" s="163" t="str">
        <f ca="1">'Калькулятор'!E37</f>
        <v>погашено</v>
      </c>
    </row>
    <row r="41" ht="15.6">
      <c r="A41" s="164" t="str">
        <f ca="1">IF(T41&gt;('Калькулятор'!$B$5+2),"",IF(T41='Калькулятор'!$B$5+2,"Усього",'Калькулятор'!C38))</f>
        <v/>
      </c>
      <c r="B41" s="165" t="str">
        <f ca="1">IF(T41&gt;('Калькулятор'!$B$5+2),"",IF(T41='Калькулятор'!$B$5+2,"Х",'Калькулятор'!D38))</f>
        <v/>
      </c>
      <c r="C41" s="166" t="str">
        <f ca="1">IF(T41&gt;('Калькулятор'!$B$5+2),"",IF(T41='Калькулятор'!$B$5+2,SUM($C$8:C40),IFERROR(B41-B40,"")))</f>
        <v/>
      </c>
      <c r="D41" s="167" t="str">
        <f ca="1">IF(T41&gt;('Калькулятор'!$B$5+2),"",IF(T41='Калькулятор'!$B$5+2,SUM(D40),'Калькулятор'!I38))</f>
        <v/>
      </c>
      <c r="E41" s="167" t="str">
        <f ca="1">IF(T41&gt;('Калькулятор'!$B$5+2),"",IF(T41='Калькулятор'!$B$5+2,SUM(E40),'Калькулятор'!G38))</f>
        <v/>
      </c>
      <c r="F41" s="167" t="str">
        <f ca="1">IF(T41&gt;('Калькулятор'!$B$5+2),"",IF(T41='Калькулятор'!$B$5+2,SUM($F$7:F40),'Калькулятор'!H38))</f>
        <v/>
      </c>
      <c r="G41" s="168" t="str">
        <f>IF(T41&gt;('Калькулятор'!$B$5+2),"",IF(T41='Калькулятор'!$B$5+2,0,IF(T41&lt;='Калькулятор'!$B$5,0,0)))</f>
        <v/>
      </c>
      <c r="H41" s="168" t="str">
        <f>IF(T41&gt;('Калькулятор'!$B$5+2),"",IF(T41='Калькулятор'!$B$5+2,0,IF(T41&lt;='Калькулятор'!$B$5,0,0)))</f>
        <v/>
      </c>
      <c r="I41" s="169" t="str">
        <f>IF(T41&gt;('Калькулятор'!$B$5+2),"",IF(T41='Калькулятор'!$B$5+2,0,IF(T41&lt;='Калькулятор'!$B$5,0,0)))</f>
        <v/>
      </c>
      <c r="J41" s="167" t="str">
        <f>IF(T41&gt;('Калькулятор'!$B$5+2),"",IF(T41='Калькулятор'!$B$5+2,SUM($J$7:J40),IF(T41&lt;='Калькулятор'!$B$5,0,0)))</f>
        <v/>
      </c>
      <c r="K41" s="170" t="str">
        <f>IF(T41&gt;('Калькулятор'!$B$5+2),"",IF(T41='Калькулятор'!$B$5+2,0,IF(T41&lt;='Калькулятор'!$B$5,0,0)))</f>
        <v/>
      </c>
      <c r="L41" s="168" t="str">
        <f>IF(T41&gt;('Калькулятор'!$B$5+2),"",IF(T41='Калькулятор'!$B$5+2,0,IF(T41&lt;='Калькулятор'!$B$5,0,0)))</f>
        <v/>
      </c>
      <c r="M41" s="168" t="str">
        <f>IF(T41&gt;('Калькулятор'!$B$5+2),"",IF(T41='Калькулятор'!$B$5+2,0,IF(T41&lt;='Калькулятор'!$B$5,0,0)))</f>
        <v/>
      </c>
      <c r="N41" s="168" t="str">
        <f>IF(T41&gt;('Калькулятор'!$B$5+2),"",IF(T41='Калькулятор'!$B$5+2,0,IF(T41&lt;='Калькулятор'!$B$5,0,0)))</f>
        <v/>
      </c>
      <c r="O41" s="168" t="str">
        <f>IF(T41&gt;('Калькулятор'!$B$5+2),"",IF(T41='Калькулятор'!$B$5+2,0,IF(T41&lt;='Калькулятор'!$B$5,0,0)))</f>
        <v/>
      </c>
      <c r="P41" s="168" t="str">
        <f>IF(T41&gt;('Калькулятор'!$B$5+2),"",IF(T41='Калькулятор'!$B$5+2,0,IF(T41&lt;='Калькулятор'!$B$5,0,0)))</f>
        <v/>
      </c>
      <c r="Q41" s="168" t="str">
        <f>IF(T41&gt;('Калькулятор'!$B$5+2),"",IF(T41='Калькулятор'!$B$5+2,0,IF(T41&lt;='Калькулятор'!$B$5,0,0)))</f>
        <v/>
      </c>
      <c r="R41" s="171" t="str">
        <f>IF(T41&gt;('Калькулятор'!$B$5+2),"",IF(T41='Калькулятор'!$B$5+2,XIRR($D$7:D40,$B$7:B40,50),"Х"))</f>
        <v/>
      </c>
      <c r="S41" s="172" t="str">
        <f>IF(T41&gt;('Калькулятор'!$B$5+2),"",IF(T41='Калькулятор'!$B$5+2,F41+E41+J41,"Х"))</f>
        <v/>
      </c>
      <c r="T41" s="162">
        <v>35</v>
      </c>
      <c r="U41" s="163" t="str">
        <f ca="1">'Калькулятор'!E38</f>
        <v>погашено</v>
      </c>
    </row>
    <row r="42" ht="15.6">
      <c r="A42" s="164" t="str">
        <f ca="1">IF(T42&gt;('Калькулятор'!$B$5+2),"",IF(T42='Калькулятор'!$B$5+2,"Усього",'Калькулятор'!C39))</f>
        <v/>
      </c>
      <c r="B42" s="165" t="str">
        <f ca="1">IF(T42&gt;('Калькулятор'!$B$5+2),"",IF(T42='Калькулятор'!$B$5+2,"Х",'Калькулятор'!D39))</f>
        <v/>
      </c>
      <c r="C42" s="166" t="str">
        <f ca="1">IF(T42&gt;('Калькулятор'!$B$5+2),"",IF(T42='Калькулятор'!$B$5+2,SUM($C$8:C41),IFERROR(B42-B41,"")))</f>
        <v/>
      </c>
      <c r="D42" s="167" t="str">
        <f ca="1">IF(T42&gt;('Калькулятор'!$B$5+2),"",IF(T42='Калькулятор'!$B$5+2,SUM(D41),'Калькулятор'!I39))</f>
        <v/>
      </c>
      <c r="E42" s="167" t="str">
        <f ca="1">IF(T42&gt;('Калькулятор'!$B$5+2),"",IF(T42='Калькулятор'!$B$5+2,SUM(E41),'Калькулятор'!G39))</f>
        <v/>
      </c>
      <c r="F42" s="167" t="str">
        <f ca="1">IF(T42&gt;('Калькулятор'!$B$5+2),"",IF(T42='Калькулятор'!$B$5+2,SUM($F$7:F41),'Калькулятор'!H39))</f>
        <v/>
      </c>
      <c r="G42" s="168" t="str">
        <f>IF(T42&gt;('Калькулятор'!$B$5+2),"",IF(T42='Калькулятор'!$B$5+2,0,IF(T42&lt;='Калькулятор'!$B$5,0,0)))</f>
        <v/>
      </c>
      <c r="H42" s="168" t="str">
        <f>IF(T42&gt;('Калькулятор'!$B$5+2),"",IF(T42='Калькулятор'!$B$5+2,0,IF(T42&lt;='Калькулятор'!$B$5,0,0)))</f>
        <v/>
      </c>
      <c r="I42" s="169" t="str">
        <f>IF(T42&gt;('Калькулятор'!$B$5+2),"",IF(T42='Калькулятор'!$B$5+2,0,IF(T42&lt;='Калькулятор'!$B$5,0,0)))</f>
        <v/>
      </c>
      <c r="J42" s="167" t="str">
        <f>IF(T42&gt;('Калькулятор'!$B$5+2),"",IF(T42='Калькулятор'!$B$5+2,SUM($J$7:J41),IF(T42&lt;='Калькулятор'!$B$5,0,0)))</f>
        <v/>
      </c>
      <c r="K42" s="170" t="str">
        <f>IF(T42&gt;('Калькулятор'!$B$5+2),"",IF(T42='Калькулятор'!$B$5+2,0,IF(T42&lt;='Калькулятор'!$B$5,0,0)))</f>
        <v/>
      </c>
      <c r="L42" s="168" t="str">
        <f>IF(T42&gt;('Калькулятор'!$B$5+2),"",IF(T42='Калькулятор'!$B$5+2,0,IF(T42&lt;='Калькулятор'!$B$5,0,0)))</f>
        <v/>
      </c>
      <c r="M42" s="168" t="str">
        <f>IF(T42&gt;('Калькулятор'!$B$5+2),"",IF(T42='Калькулятор'!$B$5+2,0,IF(T42&lt;='Калькулятор'!$B$5,0,0)))</f>
        <v/>
      </c>
      <c r="N42" s="168" t="str">
        <f>IF(T42&gt;('Калькулятор'!$B$5+2),"",IF(T42='Калькулятор'!$B$5+2,0,IF(T42&lt;='Калькулятор'!$B$5,0,0)))</f>
        <v/>
      </c>
      <c r="O42" s="168" t="str">
        <f>IF(T42&gt;('Калькулятор'!$B$5+2),"",IF(T42='Калькулятор'!$B$5+2,0,IF(T42&lt;='Калькулятор'!$B$5,0,0)))</f>
        <v/>
      </c>
      <c r="P42" s="168" t="str">
        <f>IF(T42&gt;('Калькулятор'!$B$5+2),"",IF(T42='Калькулятор'!$B$5+2,0,IF(T42&lt;='Калькулятор'!$B$5,0,0)))</f>
        <v/>
      </c>
      <c r="Q42" s="168" t="str">
        <f>IF(T42&gt;('Калькулятор'!$B$5+2),"",IF(T42='Калькулятор'!$B$5+2,0,IF(T42&lt;='Калькулятор'!$B$5,0,0)))</f>
        <v/>
      </c>
      <c r="R42" s="171" t="str">
        <f>IF(T42&gt;('Калькулятор'!$B$5+2),"",IF(T42='Калькулятор'!$B$5+2,XIRR($D$7:D41,$B$7:B41,50),"Х"))</f>
        <v/>
      </c>
      <c r="S42" s="172" t="str">
        <f>IF(T42&gt;('Калькулятор'!$B$5+2),"",IF(T42='Калькулятор'!$B$5+2,F42+E42+J42,"Х"))</f>
        <v/>
      </c>
      <c r="T42" s="162">
        <v>36</v>
      </c>
      <c r="U42" s="163" t="str">
        <f ca="1">'Калькулятор'!E39</f>
        <v>погашено</v>
      </c>
    </row>
    <row r="43" ht="15.6">
      <c r="A43" s="164" t="str">
        <f ca="1">IF(T43&gt;('Калькулятор'!$B$5+2),"",IF(T43='Калькулятор'!$B$5+2,"Усього",'Калькулятор'!C40))</f>
        <v/>
      </c>
      <c r="B43" s="165" t="str">
        <f ca="1">IF(T43&gt;('Калькулятор'!$B$5+2),"",IF(T43='Калькулятор'!$B$5+2,"Х",'Калькулятор'!D40))</f>
        <v/>
      </c>
      <c r="C43" s="166" t="str">
        <f ca="1">IF(T43&gt;('Калькулятор'!$B$5+2),"",IF(T43='Калькулятор'!$B$5+2,SUM($C$8:C42),IFERROR(B43-B42,"")))</f>
        <v/>
      </c>
      <c r="D43" s="167" t="str">
        <f ca="1">IF(T43&gt;('Калькулятор'!$B$5+2),"",IF(T43='Калькулятор'!$B$5+2,SUM(D42),'Калькулятор'!I40))</f>
        <v/>
      </c>
      <c r="E43" s="167" t="str">
        <f ca="1">IF(T43&gt;('Калькулятор'!$B$5+2),"",IF(T43='Калькулятор'!$B$5+2,SUM(E42),'Калькулятор'!G40))</f>
        <v/>
      </c>
      <c r="F43" s="167" t="str">
        <f ca="1">IF(T43&gt;('Калькулятор'!$B$5+2),"",IF(T43='Калькулятор'!$B$5+2,SUM($F$7:F42),'Калькулятор'!H40))</f>
        <v/>
      </c>
      <c r="G43" s="168" t="str">
        <f>IF(T43&gt;('Калькулятор'!$B$5+2),"",IF(T43='Калькулятор'!$B$5+2,0,IF(T43&lt;='Калькулятор'!$B$5,0,0)))</f>
        <v/>
      </c>
      <c r="H43" s="168" t="str">
        <f>IF(T43&gt;('Калькулятор'!$B$5+2),"",IF(T43='Калькулятор'!$B$5+2,0,IF(T43&lt;='Калькулятор'!$B$5,0,0)))</f>
        <v/>
      </c>
      <c r="I43" s="169" t="str">
        <f>IF(T43&gt;('Калькулятор'!$B$5+2),"",IF(T43='Калькулятор'!$B$5+2,0,IF(T43&lt;='Калькулятор'!$B$5,0,0)))</f>
        <v/>
      </c>
      <c r="J43" s="167" t="str">
        <f>IF(T43&gt;('Калькулятор'!$B$5+2),"",IF(T43='Калькулятор'!$B$5+2,SUM($J$7:J42),IF(T43&lt;='Калькулятор'!$B$5,0,0)))</f>
        <v/>
      </c>
      <c r="K43" s="170" t="str">
        <f>IF(T43&gt;('Калькулятор'!$B$5+2),"",IF(T43='Калькулятор'!$B$5+2,0,IF(T43&lt;='Калькулятор'!$B$5,0,0)))</f>
        <v/>
      </c>
      <c r="L43" s="168" t="str">
        <f>IF(T43&gt;('Калькулятор'!$B$5+2),"",IF(T43='Калькулятор'!$B$5+2,0,IF(T43&lt;='Калькулятор'!$B$5,0,0)))</f>
        <v/>
      </c>
      <c r="M43" s="168" t="str">
        <f>IF(T43&gt;('Калькулятор'!$B$5+2),"",IF(T43='Калькулятор'!$B$5+2,0,IF(T43&lt;='Калькулятор'!$B$5,0,0)))</f>
        <v/>
      </c>
      <c r="N43" s="168" t="str">
        <f>IF(T43&gt;('Калькулятор'!$B$5+2),"",IF(T43='Калькулятор'!$B$5+2,0,IF(T43&lt;='Калькулятор'!$B$5,0,0)))</f>
        <v/>
      </c>
      <c r="O43" s="168" t="str">
        <f>IF(T43&gt;('Калькулятор'!$B$5+2),"",IF(T43='Калькулятор'!$B$5+2,0,IF(T43&lt;='Калькулятор'!$B$5,0,0)))</f>
        <v/>
      </c>
      <c r="P43" s="168" t="str">
        <f>IF(T43&gt;('Калькулятор'!$B$5+2),"",IF(T43='Калькулятор'!$B$5+2,0,IF(T43&lt;='Калькулятор'!$B$5,0,0)))</f>
        <v/>
      </c>
      <c r="Q43" s="168" t="str">
        <f>IF(T43&gt;('Калькулятор'!$B$5+2),"",IF(T43='Калькулятор'!$B$5+2,0,IF(T43&lt;='Калькулятор'!$B$5,0,0)))</f>
        <v/>
      </c>
      <c r="R43" s="171" t="str">
        <f>IF(T43&gt;('Калькулятор'!$B$5+2),"",IF(T43='Калькулятор'!$B$5+2,XIRR($D$7:D42,$B$7:B42,50),"Х"))</f>
        <v/>
      </c>
      <c r="S43" s="172" t="str">
        <f>IF(T43&gt;('Калькулятор'!$B$5+2),"",IF(T43='Калькулятор'!$B$5+2,F43+E43+J43,"Х"))</f>
        <v/>
      </c>
      <c r="T43" s="162">
        <v>37</v>
      </c>
      <c r="U43" s="163" t="str">
        <f ca="1">'Калькулятор'!E40</f>
        <v>погашено</v>
      </c>
    </row>
    <row r="44" ht="15.6">
      <c r="A44" s="164" t="str">
        <f ca="1">IF(T44&gt;('Калькулятор'!$B$5+2),"",IF(T44='Калькулятор'!$B$5+2,"Усього",'Калькулятор'!C41))</f>
        <v/>
      </c>
      <c r="B44" s="165" t="str">
        <f ca="1">IF(T44&gt;('Калькулятор'!$B$5+2),"",IF(T44='Калькулятор'!$B$5+2,"Х",'Калькулятор'!D41))</f>
        <v/>
      </c>
      <c r="C44" s="166" t="str">
        <f ca="1">IF(T44&gt;('Калькулятор'!$B$5+2),"",IF(T44='Калькулятор'!$B$5+2,SUM($C$8:C43),IFERROR(B44-B43,"")))</f>
        <v/>
      </c>
      <c r="D44" s="167" t="str">
        <f ca="1">IF(T44&gt;('Калькулятор'!$B$5+2),"",IF(T44='Калькулятор'!$B$5+2,SUM(D43),'Калькулятор'!I41))</f>
        <v/>
      </c>
      <c r="E44" s="167" t="str">
        <f ca="1">IF(T44&gt;('Калькулятор'!$B$5+2),"",IF(T44='Калькулятор'!$B$5+2,SUM(E43),'Калькулятор'!G41))</f>
        <v/>
      </c>
      <c r="F44" s="167" t="str">
        <f ca="1">IF(T44&gt;('Калькулятор'!$B$5+2),"",IF(T44='Калькулятор'!$B$5+2,SUM($F$7:F43),'Калькулятор'!H41))</f>
        <v/>
      </c>
      <c r="G44" s="168" t="str">
        <f>IF(T44&gt;('Калькулятор'!$B$5+2),"",IF(T44='Калькулятор'!$B$5+2,0,IF(T44&lt;='Калькулятор'!$B$5,0,0)))</f>
        <v/>
      </c>
      <c r="H44" s="168" t="str">
        <f>IF(T44&gt;('Калькулятор'!$B$5+2),"",IF(T44='Калькулятор'!$B$5+2,0,IF(T44&lt;='Калькулятор'!$B$5,0,0)))</f>
        <v/>
      </c>
      <c r="I44" s="169" t="str">
        <f>IF(T44&gt;('Калькулятор'!$B$5+2),"",IF(T44='Калькулятор'!$B$5+2,0,IF(T44&lt;='Калькулятор'!$B$5,0,0)))</f>
        <v/>
      </c>
      <c r="J44" s="167" t="str">
        <f>IF(T44&gt;('Калькулятор'!$B$5+2),"",IF(T44='Калькулятор'!$B$5+2,SUM($J$7:J43),IF(T44&lt;='Калькулятор'!$B$5,0,0)))</f>
        <v/>
      </c>
      <c r="K44" s="170" t="str">
        <f>IF(T44&gt;('Калькулятор'!$B$5+2),"",IF(T44='Калькулятор'!$B$5+2,0,IF(T44&lt;='Калькулятор'!$B$5,0,0)))</f>
        <v/>
      </c>
      <c r="L44" s="168" t="str">
        <f>IF(T44&gt;('Калькулятор'!$B$5+2),"",IF(T44='Калькулятор'!$B$5+2,0,IF(T44&lt;='Калькулятор'!$B$5,0,0)))</f>
        <v/>
      </c>
      <c r="M44" s="168" t="str">
        <f>IF(T44&gt;('Калькулятор'!$B$5+2),"",IF(T44='Калькулятор'!$B$5+2,0,IF(T44&lt;='Калькулятор'!$B$5,0,0)))</f>
        <v/>
      </c>
      <c r="N44" s="168" t="str">
        <f>IF(T44&gt;('Калькулятор'!$B$5+2),"",IF(T44='Калькулятор'!$B$5+2,0,IF(T44&lt;='Калькулятор'!$B$5,0,0)))</f>
        <v/>
      </c>
      <c r="O44" s="168" t="str">
        <f>IF(T44&gt;('Калькулятор'!$B$5+2),"",IF(T44='Калькулятор'!$B$5+2,0,IF(T44&lt;='Калькулятор'!$B$5,0,0)))</f>
        <v/>
      </c>
      <c r="P44" s="168" t="str">
        <f>IF(T44&gt;('Калькулятор'!$B$5+2),"",IF(T44='Калькулятор'!$B$5+2,0,IF(T44&lt;='Калькулятор'!$B$5,0,0)))</f>
        <v/>
      </c>
      <c r="Q44" s="168" t="str">
        <f>IF(T44&gt;('Калькулятор'!$B$5+2),"",IF(T44='Калькулятор'!$B$5+2,0,IF(T44&lt;='Калькулятор'!$B$5,0,0)))</f>
        <v/>
      </c>
      <c r="R44" s="171" t="str">
        <f>IF(T44&gt;('Калькулятор'!$B$5+2),"",IF(T44='Калькулятор'!$B$5+2,XIRR($D$7:D43,$B$7:B43,50),"Х"))</f>
        <v/>
      </c>
      <c r="S44" s="172" t="str">
        <f>IF(T44&gt;('Калькулятор'!$B$5+2),"",IF(T44='Калькулятор'!$B$5+2,F44+E44+J44,"Х"))</f>
        <v/>
      </c>
      <c r="T44" s="162">
        <v>38</v>
      </c>
      <c r="U44" s="163" t="str">
        <f ca="1">'Калькулятор'!E41</f>
        <v>погашено</v>
      </c>
    </row>
    <row r="45" ht="15.6">
      <c r="A45" s="164" t="str">
        <f ca="1">IF(T45&gt;('Калькулятор'!$B$5+2),"",IF(T45='Калькулятор'!$B$5+2,"Усього",'Калькулятор'!C42))</f>
        <v/>
      </c>
      <c r="B45" s="165" t="str">
        <f ca="1">IF(T45&gt;('Калькулятор'!$B$5+2),"",IF(T45='Калькулятор'!$B$5+2,"Х",'Калькулятор'!D42))</f>
        <v/>
      </c>
      <c r="C45" s="166" t="str">
        <f ca="1">IF(T45&gt;('Калькулятор'!$B$5+2),"",IF(T45='Калькулятор'!$B$5+2,SUM($C$8:C44),IFERROR(B45-B44,"")))</f>
        <v/>
      </c>
      <c r="D45" s="167" t="str">
        <f ca="1">IF(T45&gt;('Калькулятор'!$B$5+2),"",IF(T45='Калькулятор'!$B$5+2,SUM(D44),'Калькулятор'!I42))</f>
        <v/>
      </c>
      <c r="E45" s="167" t="str">
        <f ca="1">IF(T45&gt;('Калькулятор'!$B$5+2),"",IF(T45='Калькулятор'!$B$5+2,SUM(E44),'Калькулятор'!G42))</f>
        <v/>
      </c>
      <c r="F45" s="167" t="str">
        <f ca="1">IF(T45&gt;('Калькулятор'!$B$5+2),"",IF(T45='Калькулятор'!$B$5+2,SUM($F$7:F44),'Калькулятор'!H42))</f>
        <v/>
      </c>
      <c r="G45" s="168" t="str">
        <f>IF(T45&gt;('Калькулятор'!$B$5+2),"",IF(T45='Калькулятор'!$B$5+2,0,IF(T45&lt;='Калькулятор'!$B$5,0,0)))</f>
        <v/>
      </c>
      <c r="H45" s="168" t="str">
        <f>IF(T45&gt;('Калькулятор'!$B$5+2),"",IF(T45='Калькулятор'!$B$5+2,0,IF(T45&lt;='Калькулятор'!$B$5,0,0)))</f>
        <v/>
      </c>
      <c r="I45" s="169" t="str">
        <f>IF(T45&gt;('Калькулятор'!$B$5+2),"",IF(T45='Калькулятор'!$B$5+2,0,IF(T45&lt;='Калькулятор'!$B$5,0,0)))</f>
        <v/>
      </c>
      <c r="J45" s="167" t="str">
        <f>IF(T45&gt;('Калькулятор'!$B$5+2),"",IF(T45='Калькулятор'!$B$5+2,SUM($J$7:J44),IF(T45&lt;='Калькулятор'!$B$5,0,0)))</f>
        <v/>
      </c>
      <c r="K45" s="170" t="str">
        <f>IF(T45&gt;('Калькулятор'!$B$5+2),"",IF(T45='Калькулятор'!$B$5+2,0,IF(T45&lt;='Калькулятор'!$B$5,0,0)))</f>
        <v/>
      </c>
      <c r="L45" s="168" t="str">
        <f>IF(T45&gt;('Калькулятор'!$B$5+2),"",IF(T45='Калькулятор'!$B$5+2,0,IF(T45&lt;='Калькулятор'!$B$5,0,0)))</f>
        <v/>
      </c>
      <c r="M45" s="168" t="str">
        <f>IF(T45&gt;('Калькулятор'!$B$5+2),"",IF(T45='Калькулятор'!$B$5+2,0,IF(T45&lt;='Калькулятор'!$B$5,0,0)))</f>
        <v/>
      </c>
      <c r="N45" s="168" t="str">
        <f>IF(T45&gt;('Калькулятор'!$B$5+2),"",IF(T45='Калькулятор'!$B$5+2,0,IF(T45&lt;='Калькулятор'!$B$5,0,0)))</f>
        <v/>
      </c>
      <c r="O45" s="168" t="str">
        <f>IF(T45&gt;('Калькулятор'!$B$5+2),"",IF(T45='Калькулятор'!$B$5+2,0,IF(T45&lt;='Калькулятор'!$B$5,0,0)))</f>
        <v/>
      </c>
      <c r="P45" s="168" t="str">
        <f>IF(T45&gt;('Калькулятор'!$B$5+2),"",IF(T45='Калькулятор'!$B$5+2,0,IF(T45&lt;='Калькулятор'!$B$5,0,0)))</f>
        <v/>
      </c>
      <c r="Q45" s="168" t="str">
        <f>IF(T45&gt;('Калькулятор'!$B$5+2),"",IF(T45='Калькулятор'!$B$5+2,0,IF(T45&lt;='Калькулятор'!$B$5,0,0)))</f>
        <v/>
      </c>
      <c r="R45" s="171" t="str">
        <f>IF(T45&gt;('Калькулятор'!$B$5+2),"",IF(T45='Калькулятор'!$B$5+2,XIRR($D$7:D44,$B$7:B44,50),"Х"))</f>
        <v/>
      </c>
      <c r="S45" s="172" t="str">
        <f>IF(T45&gt;('Калькулятор'!$B$5+2),"",IF(T45='Калькулятор'!$B$5+2,F45+E45+J45,"Х"))</f>
        <v/>
      </c>
      <c r="T45" s="162">
        <v>39</v>
      </c>
      <c r="U45" s="163" t="str">
        <f ca="1">'Калькулятор'!E42</f>
        <v>погашено</v>
      </c>
    </row>
    <row r="46" ht="15.6">
      <c r="A46" s="164" t="str">
        <f ca="1">IF(T46&gt;('Калькулятор'!$B$5+2),"",IF(T46='Калькулятор'!$B$5+2,"Усього",'Калькулятор'!C43))</f>
        <v/>
      </c>
      <c r="B46" s="165" t="str">
        <f ca="1">IF(T46&gt;('Калькулятор'!$B$5+2),"",IF(T46='Калькулятор'!$B$5+2,"Х",'Калькулятор'!D43))</f>
        <v/>
      </c>
      <c r="C46" s="166" t="str">
        <f ca="1">IF(T46&gt;('Калькулятор'!$B$5+2),"",IF(T46='Калькулятор'!$B$5+2,SUM($C$8:C45),IFERROR(B46-B45,"")))</f>
        <v/>
      </c>
      <c r="D46" s="167" t="str">
        <f ca="1">IF(T46&gt;('Калькулятор'!$B$5+2),"",IF(T46='Калькулятор'!$B$5+2,SUM(D45),'Калькулятор'!I43))</f>
        <v/>
      </c>
      <c r="E46" s="167" t="str">
        <f ca="1">IF(T46&gt;('Калькулятор'!$B$5+2),"",IF(T46='Калькулятор'!$B$5+2,SUM(E45),'Калькулятор'!G43))</f>
        <v/>
      </c>
      <c r="F46" s="167" t="str">
        <f ca="1">IF(T46&gt;('Калькулятор'!$B$5+2),"",IF(T46='Калькулятор'!$B$5+2,SUM($F$7:F45),'Калькулятор'!H43))</f>
        <v/>
      </c>
      <c r="G46" s="168" t="str">
        <f>IF(T46&gt;('Калькулятор'!$B$5+2),"",IF(T46='Калькулятор'!$B$5+2,0,IF(T46&lt;='Калькулятор'!$B$5,0,0)))</f>
        <v/>
      </c>
      <c r="H46" s="168" t="str">
        <f>IF(T46&gt;('Калькулятор'!$B$5+2),"",IF(T46='Калькулятор'!$B$5+2,0,IF(T46&lt;='Калькулятор'!$B$5,0,0)))</f>
        <v/>
      </c>
      <c r="I46" s="169" t="str">
        <f>IF(T46&gt;('Калькулятор'!$B$5+2),"",IF(T46='Калькулятор'!$B$5+2,0,IF(T46&lt;='Калькулятор'!$B$5,0,0)))</f>
        <v/>
      </c>
      <c r="J46" s="167" t="str">
        <f>IF(T46&gt;('Калькулятор'!$B$5+2),"",IF(T46='Калькулятор'!$B$5+2,SUM($J$7:J45),IF(T46&lt;='Калькулятор'!$B$5,0,0)))</f>
        <v/>
      </c>
      <c r="K46" s="170" t="str">
        <f>IF(T46&gt;('Калькулятор'!$B$5+2),"",IF(T46='Калькулятор'!$B$5+2,0,IF(T46&lt;='Калькулятор'!$B$5,0,0)))</f>
        <v/>
      </c>
      <c r="L46" s="168" t="str">
        <f>IF(T46&gt;('Калькулятор'!$B$5+2),"",IF(T46='Калькулятор'!$B$5+2,0,IF(T46&lt;='Калькулятор'!$B$5,0,0)))</f>
        <v/>
      </c>
      <c r="M46" s="168" t="str">
        <f>IF(T46&gt;('Калькулятор'!$B$5+2),"",IF(T46='Калькулятор'!$B$5+2,0,IF(T46&lt;='Калькулятор'!$B$5,0,0)))</f>
        <v/>
      </c>
      <c r="N46" s="168" t="str">
        <f>IF(T46&gt;('Калькулятор'!$B$5+2),"",IF(T46='Калькулятор'!$B$5+2,0,IF(T46&lt;='Калькулятор'!$B$5,0,0)))</f>
        <v/>
      </c>
      <c r="O46" s="168" t="str">
        <f>IF(T46&gt;('Калькулятор'!$B$5+2),"",IF(T46='Калькулятор'!$B$5+2,0,IF(T46&lt;='Калькулятор'!$B$5,0,0)))</f>
        <v/>
      </c>
      <c r="P46" s="168" t="str">
        <f>IF(T46&gt;('Калькулятор'!$B$5+2),"",IF(T46='Калькулятор'!$B$5+2,0,IF(T46&lt;='Калькулятор'!$B$5,0,0)))</f>
        <v/>
      </c>
      <c r="Q46" s="168" t="str">
        <f>IF(T46&gt;('Калькулятор'!$B$5+2),"",IF(T46='Калькулятор'!$B$5+2,0,IF(T46&lt;='Калькулятор'!$B$5,0,0)))</f>
        <v/>
      </c>
      <c r="R46" s="171" t="str">
        <f>IF(T46&gt;('Калькулятор'!$B$5+2),"",IF(T46='Калькулятор'!$B$5+2,XIRR($D$7:D45,$B$7:B45,50),"Х"))</f>
        <v/>
      </c>
      <c r="S46" s="172" t="str">
        <f>IF(T46&gt;('Калькулятор'!$B$5+2),"",IF(T46='Калькулятор'!$B$5+2,F46+E46+J46,"Х"))</f>
        <v/>
      </c>
      <c r="T46" s="162">
        <v>40</v>
      </c>
      <c r="U46" s="163" t="str">
        <f ca="1">'Калькулятор'!E43</f>
        <v>погашено</v>
      </c>
    </row>
    <row r="47" ht="15.6">
      <c r="A47" s="164" t="str">
        <f ca="1">IF(T47&gt;('Калькулятор'!$B$5+2),"",IF(T47='Калькулятор'!$B$5+2,"Усього",'Калькулятор'!C44))</f>
        <v/>
      </c>
      <c r="B47" s="165" t="str">
        <f ca="1">IF(T47&gt;('Калькулятор'!$B$5+2),"",IF(T47='Калькулятор'!$B$5+2,"Х",'Калькулятор'!D44))</f>
        <v/>
      </c>
      <c r="C47" s="166" t="str">
        <f ca="1">IF(T47&gt;('Калькулятор'!$B$5+2),"",IF(T47='Калькулятор'!$B$5+2,SUM($C$8:C46),IFERROR(B47-B46,"")))</f>
        <v/>
      </c>
      <c r="D47" s="167" t="str">
        <f ca="1">IF(T47&gt;('Калькулятор'!$B$5+2),"",IF(T47='Калькулятор'!$B$5+2,SUM(D46),'Калькулятор'!I44))</f>
        <v/>
      </c>
      <c r="E47" s="167" t="str">
        <f ca="1">IF(T47&gt;('Калькулятор'!$B$5+2),"",IF(T47='Калькулятор'!$B$5+2,SUM(E46),'Калькулятор'!G44))</f>
        <v/>
      </c>
      <c r="F47" s="167" t="str">
        <f ca="1">IF(T47&gt;('Калькулятор'!$B$5+2),"",IF(T47='Калькулятор'!$B$5+2,SUM($F$7:F46),'Калькулятор'!H44))</f>
        <v/>
      </c>
      <c r="G47" s="168" t="str">
        <f>IF(T47&gt;('Калькулятор'!$B$5+2),"",IF(T47='Калькулятор'!$B$5+2,0,IF(T47&lt;='Калькулятор'!$B$5,0,0)))</f>
        <v/>
      </c>
      <c r="H47" s="168" t="str">
        <f>IF(T47&gt;('Калькулятор'!$B$5+2),"",IF(T47='Калькулятор'!$B$5+2,0,IF(T47&lt;='Калькулятор'!$B$5,0,0)))</f>
        <v/>
      </c>
      <c r="I47" s="169" t="str">
        <f>IF(T47&gt;('Калькулятор'!$B$5+2),"",IF(T47='Калькулятор'!$B$5+2,0,IF(T47&lt;='Калькулятор'!$B$5,0,0)))</f>
        <v/>
      </c>
      <c r="J47" s="167" t="str">
        <f>IF(T47&gt;('Калькулятор'!$B$5+2),"",IF(T47='Калькулятор'!$B$5+2,SUM($J$7:J46),IF(T47&lt;='Калькулятор'!$B$5,0,0)))</f>
        <v/>
      </c>
      <c r="K47" s="170" t="str">
        <f>IF(T47&gt;('Калькулятор'!$B$5+2),"",IF(T47='Калькулятор'!$B$5+2,0,IF(T47&lt;='Калькулятор'!$B$5,0,0)))</f>
        <v/>
      </c>
      <c r="L47" s="168" t="str">
        <f>IF(T47&gt;('Калькулятор'!$B$5+2),"",IF(T47='Калькулятор'!$B$5+2,0,IF(T47&lt;='Калькулятор'!$B$5,0,0)))</f>
        <v/>
      </c>
      <c r="M47" s="168" t="str">
        <f>IF(T47&gt;('Калькулятор'!$B$5+2),"",IF(T47='Калькулятор'!$B$5+2,0,IF(T47&lt;='Калькулятор'!$B$5,0,0)))</f>
        <v/>
      </c>
      <c r="N47" s="168" t="str">
        <f>IF(T47&gt;('Калькулятор'!$B$5+2),"",IF(T47='Калькулятор'!$B$5+2,0,IF(T47&lt;='Калькулятор'!$B$5,0,0)))</f>
        <v/>
      </c>
      <c r="O47" s="168" t="str">
        <f>IF(T47&gt;('Калькулятор'!$B$5+2),"",IF(T47='Калькулятор'!$B$5+2,0,IF(T47&lt;='Калькулятор'!$B$5,0,0)))</f>
        <v/>
      </c>
      <c r="P47" s="168" t="str">
        <f>IF(T47&gt;('Калькулятор'!$B$5+2),"",IF(T47='Калькулятор'!$B$5+2,0,IF(T47&lt;='Калькулятор'!$B$5,0,0)))</f>
        <v/>
      </c>
      <c r="Q47" s="168" t="str">
        <f>IF(T47&gt;('Калькулятор'!$B$5+2),"",IF(T47='Калькулятор'!$B$5+2,0,IF(T47&lt;='Калькулятор'!$B$5,0,0)))</f>
        <v/>
      </c>
      <c r="R47" s="171" t="str">
        <f>IF(T47&gt;('Калькулятор'!$B$5+2),"",IF(T47='Калькулятор'!$B$5+2,XIRR($D$7:D46,$B$7:B46,50),"Х"))</f>
        <v/>
      </c>
      <c r="S47" s="172" t="str">
        <f>IF(T47&gt;('Калькулятор'!$B$5+2),"",IF(T47='Калькулятор'!$B$5+2,F47+E47+J47,"Х"))</f>
        <v/>
      </c>
      <c r="T47" s="162">
        <v>41</v>
      </c>
      <c r="U47" s="163" t="str">
        <f ca="1">'Калькулятор'!E44</f>
        <v>погашено</v>
      </c>
    </row>
    <row r="48" ht="15.6">
      <c r="A48" s="164" t="str">
        <f ca="1">IF(T48&gt;('Калькулятор'!$B$5+2),"",IF(T48='Калькулятор'!$B$5+2,"Усього",'Калькулятор'!C45))</f>
        <v/>
      </c>
      <c r="B48" s="165" t="str">
        <f ca="1">IF(T48&gt;('Калькулятор'!$B$5+2),"",IF(T48='Калькулятор'!$B$5+2,"Х",'Калькулятор'!D45))</f>
        <v/>
      </c>
      <c r="C48" s="166" t="str">
        <f ca="1">IF(T48&gt;('Калькулятор'!$B$5+2),"",IF(T48='Калькулятор'!$B$5+2,SUM($C$8:C47),IFERROR(B48-B47,"")))</f>
        <v/>
      </c>
      <c r="D48" s="167" t="str">
        <f ca="1">IF(T48&gt;('Калькулятор'!$B$5+2),"",IF(T48='Калькулятор'!$B$5+2,SUM(D47),'Калькулятор'!I45))</f>
        <v/>
      </c>
      <c r="E48" s="167" t="str">
        <f ca="1">IF(T48&gt;('Калькулятор'!$B$5+2),"",IF(T48='Калькулятор'!$B$5+2,SUM(E47),'Калькулятор'!G45))</f>
        <v/>
      </c>
      <c r="F48" s="167" t="str">
        <f ca="1">IF(T48&gt;('Калькулятор'!$B$5+2),"",IF(T48='Калькулятор'!$B$5+2,SUM($F$7:F47),'Калькулятор'!H45))</f>
        <v/>
      </c>
      <c r="G48" s="168" t="str">
        <f>IF(T48&gt;('Калькулятор'!$B$5+2),"",IF(T48='Калькулятор'!$B$5+2,0,IF(T48&lt;='Калькулятор'!$B$5,0,0)))</f>
        <v/>
      </c>
      <c r="H48" s="168" t="str">
        <f>IF(T48&gt;('Калькулятор'!$B$5+2),"",IF(T48='Калькулятор'!$B$5+2,0,IF(T48&lt;='Калькулятор'!$B$5,0,0)))</f>
        <v/>
      </c>
      <c r="I48" s="169" t="str">
        <f>IF(T48&gt;('Калькулятор'!$B$5+2),"",IF(T48='Калькулятор'!$B$5+2,0,IF(T48&lt;='Калькулятор'!$B$5,0,0)))</f>
        <v/>
      </c>
      <c r="J48" s="167" t="str">
        <f>IF(T48&gt;('Калькулятор'!$B$5+2),"",IF(T48='Калькулятор'!$B$5+2,SUM($J$7:J47),IF(T48&lt;='Калькулятор'!$B$5,0,0)))</f>
        <v/>
      </c>
      <c r="K48" s="170" t="str">
        <f>IF(T48&gt;('Калькулятор'!$B$5+2),"",IF(T48='Калькулятор'!$B$5+2,0,IF(T48&lt;='Калькулятор'!$B$5,0,0)))</f>
        <v/>
      </c>
      <c r="L48" s="168" t="str">
        <f>IF(T48&gt;('Калькулятор'!$B$5+2),"",IF(T48='Калькулятор'!$B$5+2,0,IF(T48&lt;='Калькулятор'!$B$5,0,0)))</f>
        <v/>
      </c>
      <c r="M48" s="168" t="str">
        <f>IF(T48&gt;('Калькулятор'!$B$5+2),"",IF(T48='Калькулятор'!$B$5+2,0,IF(T48&lt;='Калькулятор'!$B$5,0,0)))</f>
        <v/>
      </c>
      <c r="N48" s="168" t="str">
        <f>IF(T48&gt;('Калькулятор'!$B$5+2),"",IF(T48='Калькулятор'!$B$5+2,0,IF(T48&lt;='Калькулятор'!$B$5,0,0)))</f>
        <v/>
      </c>
      <c r="O48" s="168" t="str">
        <f>IF(T48&gt;('Калькулятор'!$B$5+2),"",IF(T48='Калькулятор'!$B$5+2,0,IF(T48&lt;='Калькулятор'!$B$5,0,0)))</f>
        <v/>
      </c>
      <c r="P48" s="168" t="str">
        <f>IF(T48&gt;('Калькулятор'!$B$5+2),"",IF(T48='Калькулятор'!$B$5+2,0,IF(T48&lt;='Калькулятор'!$B$5,0,0)))</f>
        <v/>
      </c>
      <c r="Q48" s="168" t="str">
        <f>IF(T48&gt;('Калькулятор'!$B$5+2),"",IF(T48='Калькулятор'!$B$5+2,0,IF(T48&lt;='Калькулятор'!$B$5,0,0)))</f>
        <v/>
      </c>
      <c r="R48" s="171" t="str">
        <f>IF(T48&gt;('Калькулятор'!$B$5+2),"",IF(T48='Калькулятор'!$B$5+2,XIRR($D$7:D47,$B$7:B47,50),"Х"))</f>
        <v/>
      </c>
      <c r="S48" s="172" t="str">
        <f>IF(T48&gt;('Калькулятор'!$B$5+2),"",IF(T48='Калькулятор'!$B$5+2,F48+E48+J48,"Х"))</f>
        <v/>
      </c>
      <c r="T48" s="162">
        <v>42</v>
      </c>
      <c r="U48" s="163" t="str">
        <f ca="1">'Калькулятор'!E45</f>
        <v>погашено</v>
      </c>
    </row>
    <row r="49" ht="15.6">
      <c r="A49" s="164" t="str">
        <f ca="1">IF(T49&gt;('Калькулятор'!$B$5+2),"",IF(T49='Калькулятор'!$B$5+2,"Усього",'Калькулятор'!C46))</f>
        <v/>
      </c>
      <c r="B49" s="165" t="str">
        <f ca="1">IF(T49&gt;('Калькулятор'!$B$5+2),"",IF(T49='Калькулятор'!$B$5+2,"Х",'Калькулятор'!D46))</f>
        <v/>
      </c>
      <c r="C49" s="166" t="str">
        <f ca="1">IF(T49&gt;('Калькулятор'!$B$5+2),"",IF(T49='Калькулятор'!$B$5+2,SUM($C$8:C48),IFERROR(B49-B48,"")))</f>
        <v/>
      </c>
      <c r="D49" s="167" t="str">
        <f ca="1">IF(T49&gt;('Калькулятор'!$B$5+2),"",IF(T49='Калькулятор'!$B$5+2,SUM(D48),'Калькулятор'!I46))</f>
        <v/>
      </c>
      <c r="E49" s="167" t="str">
        <f ca="1">IF(T49&gt;('Калькулятор'!$B$5+2),"",IF(T49='Калькулятор'!$B$5+2,SUM(E48),'Калькулятор'!G46))</f>
        <v/>
      </c>
      <c r="F49" s="167" t="str">
        <f ca="1">IF(T49&gt;('Калькулятор'!$B$5+2),"",IF(T49='Калькулятор'!$B$5+2,SUM($F$7:F48),'Калькулятор'!H46))</f>
        <v/>
      </c>
      <c r="G49" s="168" t="str">
        <f>IF(T49&gt;('Калькулятор'!$B$5+2),"",IF(T49='Калькулятор'!$B$5+2,0,IF(T49&lt;='Калькулятор'!$B$5,0,0)))</f>
        <v/>
      </c>
      <c r="H49" s="168" t="str">
        <f>IF(T49&gt;('Калькулятор'!$B$5+2),"",IF(T49='Калькулятор'!$B$5+2,0,IF(T49&lt;='Калькулятор'!$B$5,0,0)))</f>
        <v/>
      </c>
      <c r="I49" s="169" t="str">
        <f>IF(T49&gt;('Калькулятор'!$B$5+2),"",IF(T49='Калькулятор'!$B$5+2,0,IF(T49&lt;='Калькулятор'!$B$5,0,0)))</f>
        <v/>
      </c>
      <c r="J49" s="167" t="str">
        <f>IF(T49&gt;('Калькулятор'!$B$5+2),"",IF(T49='Калькулятор'!$B$5+2,SUM($J$7:J48),IF(T49&lt;='Калькулятор'!$B$5,0,0)))</f>
        <v/>
      </c>
      <c r="K49" s="170" t="str">
        <f>IF(T49&gt;('Калькулятор'!$B$5+2),"",IF(T49='Калькулятор'!$B$5+2,0,IF(T49&lt;='Калькулятор'!$B$5,0,0)))</f>
        <v/>
      </c>
      <c r="L49" s="168" t="str">
        <f>IF(T49&gt;('Калькулятор'!$B$5+2),"",IF(T49='Калькулятор'!$B$5+2,0,IF(T49&lt;='Калькулятор'!$B$5,0,0)))</f>
        <v/>
      </c>
      <c r="M49" s="168" t="str">
        <f>IF(T49&gt;('Калькулятор'!$B$5+2),"",IF(T49='Калькулятор'!$B$5+2,0,IF(T49&lt;='Калькулятор'!$B$5,0,0)))</f>
        <v/>
      </c>
      <c r="N49" s="168" t="str">
        <f>IF(T49&gt;('Калькулятор'!$B$5+2),"",IF(T49='Калькулятор'!$B$5+2,0,IF(T49&lt;='Калькулятор'!$B$5,0,0)))</f>
        <v/>
      </c>
      <c r="O49" s="168" t="str">
        <f>IF(T49&gt;('Калькулятор'!$B$5+2),"",IF(T49='Калькулятор'!$B$5+2,0,IF(T49&lt;='Калькулятор'!$B$5,0,0)))</f>
        <v/>
      </c>
      <c r="P49" s="168" t="str">
        <f>IF(T49&gt;('Калькулятор'!$B$5+2),"",IF(T49='Калькулятор'!$B$5+2,0,IF(T49&lt;='Калькулятор'!$B$5,0,0)))</f>
        <v/>
      </c>
      <c r="Q49" s="168" t="str">
        <f>IF(T49&gt;('Калькулятор'!$B$5+2),"",IF(T49='Калькулятор'!$B$5+2,0,IF(T49&lt;='Калькулятор'!$B$5,0,0)))</f>
        <v/>
      </c>
      <c r="R49" s="171" t="str">
        <f>IF(T49&gt;('Калькулятор'!$B$5+2),"",IF(T49='Калькулятор'!$B$5+2,XIRR($D$7:D48,$B$7:B48,50),"Х"))</f>
        <v/>
      </c>
      <c r="S49" s="172" t="str">
        <f>IF(T49&gt;('Калькулятор'!$B$5+2),"",IF(T49='Калькулятор'!$B$5+2,F49+E49+J49,"Х"))</f>
        <v/>
      </c>
      <c r="T49" s="162">
        <v>43</v>
      </c>
      <c r="U49" s="163" t="str">
        <f ca="1">'Калькулятор'!E46</f>
        <v>погашено</v>
      </c>
    </row>
    <row r="50" ht="15.6">
      <c r="A50" s="164" t="str">
        <f ca="1">IF(T50&gt;('Калькулятор'!$B$5+2),"",IF(T50='Калькулятор'!$B$5+2,"Усього",'Калькулятор'!C47))</f>
        <v/>
      </c>
      <c r="B50" s="165" t="str">
        <f ca="1">IF(T50&gt;('Калькулятор'!$B$5+2),"",IF(T50='Калькулятор'!$B$5+2,"Х",'Калькулятор'!D47))</f>
        <v/>
      </c>
      <c r="C50" s="166" t="str">
        <f ca="1">IF(T50&gt;('Калькулятор'!$B$5+2),"",IF(T50='Калькулятор'!$B$5+2,SUM($C$8:C49),IFERROR(B50-B49,"")))</f>
        <v/>
      </c>
      <c r="D50" s="167" t="str">
        <f ca="1">IF(T50&gt;('Калькулятор'!$B$5+2),"",IF(T50='Калькулятор'!$B$5+2,SUM(D49),'Калькулятор'!I47))</f>
        <v/>
      </c>
      <c r="E50" s="167" t="str">
        <f ca="1">IF(T50&gt;('Калькулятор'!$B$5+2),"",IF(T50='Калькулятор'!$B$5+2,SUM(E49),'Калькулятор'!G47))</f>
        <v/>
      </c>
      <c r="F50" s="167" t="str">
        <f ca="1">IF(T50&gt;('Калькулятор'!$B$5+2),"",IF(T50='Калькулятор'!$B$5+2,SUM($F$7:F49),'Калькулятор'!H47))</f>
        <v/>
      </c>
      <c r="G50" s="168" t="str">
        <f>IF(T50&gt;('Калькулятор'!$B$5+2),"",IF(T50='Калькулятор'!$B$5+2,0,IF(T50&lt;='Калькулятор'!$B$5,0,0)))</f>
        <v/>
      </c>
      <c r="H50" s="168" t="str">
        <f>IF(T50&gt;('Калькулятор'!$B$5+2),"",IF(T50='Калькулятор'!$B$5+2,0,IF(T50&lt;='Калькулятор'!$B$5,0,0)))</f>
        <v/>
      </c>
      <c r="I50" s="169" t="str">
        <f>IF(T50&gt;('Калькулятор'!$B$5+2),"",IF(T50='Калькулятор'!$B$5+2,0,IF(T50&lt;='Калькулятор'!$B$5,0,0)))</f>
        <v/>
      </c>
      <c r="J50" s="167" t="str">
        <f>IF(T50&gt;('Калькулятор'!$B$5+2),"",IF(T50='Калькулятор'!$B$5+2,SUM($J$7:J49),IF(T50&lt;='Калькулятор'!$B$5,0,0)))</f>
        <v/>
      </c>
      <c r="K50" s="170" t="str">
        <f>IF(T50&gt;('Калькулятор'!$B$5+2),"",IF(T50='Калькулятор'!$B$5+2,0,IF(T50&lt;='Калькулятор'!$B$5,0,0)))</f>
        <v/>
      </c>
      <c r="L50" s="168" t="str">
        <f>IF(T50&gt;('Калькулятор'!$B$5+2),"",IF(T50='Калькулятор'!$B$5+2,0,IF(T50&lt;='Калькулятор'!$B$5,0,0)))</f>
        <v/>
      </c>
      <c r="M50" s="168" t="str">
        <f>IF(T50&gt;('Калькулятор'!$B$5+2),"",IF(T50='Калькулятор'!$B$5+2,0,IF(T50&lt;='Калькулятор'!$B$5,0,0)))</f>
        <v/>
      </c>
      <c r="N50" s="168" t="str">
        <f>IF(T50&gt;('Калькулятор'!$B$5+2),"",IF(T50='Калькулятор'!$B$5+2,0,IF(T50&lt;='Калькулятор'!$B$5,0,0)))</f>
        <v/>
      </c>
      <c r="O50" s="168" t="str">
        <f>IF(T50&gt;('Калькулятор'!$B$5+2),"",IF(T50='Калькулятор'!$B$5+2,0,IF(T50&lt;='Калькулятор'!$B$5,0,0)))</f>
        <v/>
      </c>
      <c r="P50" s="168" t="str">
        <f>IF(T50&gt;('Калькулятор'!$B$5+2),"",IF(T50='Калькулятор'!$B$5+2,0,IF(T50&lt;='Калькулятор'!$B$5,0,0)))</f>
        <v/>
      </c>
      <c r="Q50" s="168" t="str">
        <f>IF(T50&gt;('Калькулятор'!$B$5+2),"",IF(T50='Калькулятор'!$B$5+2,0,IF(T50&lt;='Калькулятор'!$B$5,0,0)))</f>
        <v/>
      </c>
      <c r="R50" s="171" t="str">
        <f>IF(T50&gt;('Калькулятор'!$B$5+2),"",IF(T50='Калькулятор'!$B$5+2,XIRR($D$7:D49,$B$7:B49,50),"Х"))</f>
        <v/>
      </c>
      <c r="S50" s="172" t="str">
        <f>IF(T50&gt;('Калькулятор'!$B$5+2),"",IF(T50='Калькулятор'!$B$5+2,F50+E50+J50,"Х"))</f>
        <v/>
      </c>
      <c r="T50" s="162">
        <v>44</v>
      </c>
      <c r="U50" s="163" t="str">
        <f ca="1">'Калькулятор'!E47</f>
        <v>погашено</v>
      </c>
    </row>
    <row r="51" ht="15.6">
      <c r="A51" s="164" t="str">
        <f ca="1">IF(T51&gt;('Калькулятор'!$B$5+2),"",IF(T51='Калькулятор'!$B$5+2,"Усього",'Калькулятор'!C48))</f>
        <v/>
      </c>
      <c r="B51" s="165" t="str">
        <f ca="1">IF(T51&gt;('Калькулятор'!$B$5+2),"",IF(T51='Калькулятор'!$B$5+2,"Х",'Калькулятор'!D48))</f>
        <v/>
      </c>
      <c r="C51" s="166" t="str">
        <f ca="1">IF(T51&gt;('Калькулятор'!$B$5+2),"",IF(T51='Калькулятор'!$B$5+2,SUM($C$8:C50),IFERROR(B51-B50,"")))</f>
        <v/>
      </c>
      <c r="D51" s="167" t="str">
        <f ca="1">IF(T51&gt;('Калькулятор'!$B$5+2),"",IF(T51='Калькулятор'!$B$5+2,SUM(D50),'Калькулятор'!I48))</f>
        <v/>
      </c>
      <c r="E51" s="167" t="str">
        <f ca="1">IF(T51&gt;('Калькулятор'!$B$5+2),"",IF(T51='Калькулятор'!$B$5+2,SUM(E50),'Калькулятор'!G48))</f>
        <v/>
      </c>
      <c r="F51" s="167" t="str">
        <f ca="1">IF(T51&gt;('Калькулятор'!$B$5+2),"",IF(T51='Калькулятор'!$B$5+2,SUM($F$7:F50),'Калькулятор'!H48))</f>
        <v/>
      </c>
      <c r="G51" s="168" t="str">
        <f>IF(T51&gt;('Калькулятор'!$B$5+2),"",IF(T51='Калькулятор'!$B$5+2,0,IF(T51&lt;='Калькулятор'!$B$5,0,0)))</f>
        <v/>
      </c>
      <c r="H51" s="168" t="str">
        <f>IF(T51&gt;('Калькулятор'!$B$5+2),"",IF(T51='Калькулятор'!$B$5+2,0,IF(T51&lt;='Калькулятор'!$B$5,0,0)))</f>
        <v/>
      </c>
      <c r="I51" s="169" t="str">
        <f>IF(T51&gt;('Калькулятор'!$B$5+2),"",IF(T51='Калькулятор'!$B$5+2,0,IF(T51&lt;='Калькулятор'!$B$5,0,0)))</f>
        <v/>
      </c>
      <c r="J51" s="167" t="str">
        <f>IF(T51&gt;('Калькулятор'!$B$5+2),"",IF(T51='Калькулятор'!$B$5+2,SUM($J$7:J50),IF(T51&lt;='Калькулятор'!$B$5,0,0)))</f>
        <v/>
      </c>
      <c r="K51" s="170" t="str">
        <f>IF(T51&gt;('Калькулятор'!$B$5+2),"",IF(T51='Калькулятор'!$B$5+2,0,IF(T51&lt;='Калькулятор'!$B$5,0,0)))</f>
        <v/>
      </c>
      <c r="L51" s="168" t="str">
        <f>IF(T51&gt;('Калькулятор'!$B$5+2),"",IF(T51='Калькулятор'!$B$5+2,0,IF(T51&lt;='Калькулятор'!$B$5,0,0)))</f>
        <v/>
      </c>
      <c r="M51" s="168" t="str">
        <f>IF(T51&gt;('Калькулятор'!$B$5+2),"",IF(T51='Калькулятор'!$B$5+2,0,IF(T51&lt;='Калькулятор'!$B$5,0,0)))</f>
        <v/>
      </c>
      <c r="N51" s="168" t="str">
        <f>IF(T51&gt;('Калькулятор'!$B$5+2),"",IF(T51='Калькулятор'!$B$5+2,0,IF(T51&lt;='Калькулятор'!$B$5,0,0)))</f>
        <v/>
      </c>
      <c r="O51" s="168" t="str">
        <f>IF(T51&gt;('Калькулятор'!$B$5+2),"",IF(T51='Калькулятор'!$B$5+2,0,IF(T51&lt;='Калькулятор'!$B$5,0,0)))</f>
        <v/>
      </c>
      <c r="P51" s="168" t="str">
        <f>IF(T51&gt;('Калькулятор'!$B$5+2),"",IF(T51='Калькулятор'!$B$5+2,0,IF(T51&lt;='Калькулятор'!$B$5,0,0)))</f>
        <v/>
      </c>
      <c r="Q51" s="168" t="str">
        <f>IF(T51&gt;('Калькулятор'!$B$5+2),"",IF(T51='Калькулятор'!$B$5+2,0,IF(T51&lt;='Калькулятор'!$B$5,0,0)))</f>
        <v/>
      </c>
      <c r="R51" s="171" t="str">
        <f>IF(T51&gt;('Калькулятор'!$B$5+2),"",IF(T51='Калькулятор'!$B$5+2,XIRR($D$7:D50,$B$7:B50,50),"Х"))</f>
        <v/>
      </c>
      <c r="S51" s="172" t="str">
        <f>IF(T51&gt;('Калькулятор'!$B$5+2),"",IF(T51='Калькулятор'!$B$5+2,F51+E51+J51,"Х"))</f>
        <v/>
      </c>
      <c r="T51" s="162">
        <v>45</v>
      </c>
      <c r="U51" s="163" t="str">
        <f ca="1">'Калькулятор'!E48</f>
        <v>погашено</v>
      </c>
    </row>
    <row r="52" ht="15.6">
      <c r="A52" s="164" t="str">
        <f ca="1">IF(T52&gt;('Калькулятор'!$B$5+2),"",IF(T52='Калькулятор'!$B$5+2,"Усього",'Калькулятор'!C49))</f>
        <v/>
      </c>
      <c r="B52" s="165" t="str">
        <f ca="1">IF(T52&gt;('Калькулятор'!$B$5+2),"",IF(T52='Калькулятор'!$B$5+2,"Х",'Калькулятор'!D49))</f>
        <v/>
      </c>
      <c r="C52" s="166" t="str">
        <f ca="1">IF(T52&gt;('Калькулятор'!$B$5+2),"",IF(T52='Калькулятор'!$B$5+2,SUM($C$8:C51),IFERROR(B52-B51,"")))</f>
        <v/>
      </c>
      <c r="D52" s="167" t="str">
        <f ca="1">IF(T52&gt;('Калькулятор'!$B$5+2),"",IF(T52='Калькулятор'!$B$5+2,SUM(D51),'Калькулятор'!I49))</f>
        <v/>
      </c>
      <c r="E52" s="167" t="str">
        <f ca="1">IF(T52&gt;('Калькулятор'!$B$5+2),"",IF(T52='Калькулятор'!$B$5+2,SUM(E51),'Калькулятор'!G49))</f>
        <v/>
      </c>
      <c r="F52" s="167" t="str">
        <f ca="1">IF(T52&gt;('Калькулятор'!$B$5+2),"",IF(T52='Калькулятор'!$B$5+2,SUM($F$7:F51),'Калькулятор'!H49))</f>
        <v/>
      </c>
      <c r="G52" s="168" t="str">
        <f>IF(T52&gt;('Калькулятор'!$B$5+2),"",IF(T52='Калькулятор'!$B$5+2,0,IF(T52&lt;='Калькулятор'!$B$5,0,0)))</f>
        <v/>
      </c>
      <c r="H52" s="168" t="str">
        <f>IF(T52&gt;('Калькулятор'!$B$5+2),"",IF(T52='Калькулятор'!$B$5+2,0,IF(T52&lt;='Калькулятор'!$B$5,0,0)))</f>
        <v/>
      </c>
      <c r="I52" s="169" t="str">
        <f>IF(T52&gt;('Калькулятор'!$B$5+2),"",IF(T52='Калькулятор'!$B$5+2,0,IF(T52&lt;='Калькулятор'!$B$5,0,0)))</f>
        <v/>
      </c>
      <c r="J52" s="167" t="str">
        <f>IF(T52&gt;('Калькулятор'!$B$5+2),"",IF(T52='Калькулятор'!$B$5+2,SUM($J$7:J51),IF(T52&lt;='Калькулятор'!$B$5,0,0)))</f>
        <v/>
      </c>
      <c r="K52" s="170" t="str">
        <f>IF(T52&gt;('Калькулятор'!$B$5+2),"",IF(T52='Калькулятор'!$B$5+2,0,IF(T52&lt;='Калькулятор'!$B$5,0,0)))</f>
        <v/>
      </c>
      <c r="L52" s="168" t="str">
        <f>IF(T52&gt;('Калькулятор'!$B$5+2),"",IF(T52='Калькулятор'!$B$5+2,0,IF(T52&lt;='Калькулятор'!$B$5,0,0)))</f>
        <v/>
      </c>
      <c r="M52" s="168" t="str">
        <f>IF(T52&gt;('Калькулятор'!$B$5+2),"",IF(T52='Калькулятор'!$B$5+2,0,IF(T52&lt;='Калькулятор'!$B$5,0,0)))</f>
        <v/>
      </c>
      <c r="N52" s="168" t="str">
        <f>IF(T52&gt;('Калькулятор'!$B$5+2),"",IF(T52='Калькулятор'!$B$5+2,0,IF(T52&lt;='Калькулятор'!$B$5,0,0)))</f>
        <v/>
      </c>
      <c r="O52" s="168" t="str">
        <f>IF(T52&gt;('Калькулятор'!$B$5+2),"",IF(T52='Калькулятор'!$B$5+2,0,IF(T52&lt;='Калькулятор'!$B$5,0,0)))</f>
        <v/>
      </c>
      <c r="P52" s="168" t="str">
        <f>IF(T52&gt;('Калькулятор'!$B$5+2),"",IF(T52='Калькулятор'!$B$5+2,0,IF(T52&lt;='Калькулятор'!$B$5,0,0)))</f>
        <v/>
      </c>
      <c r="Q52" s="168" t="str">
        <f>IF(T52&gt;('Калькулятор'!$B$5+2),"",IF(T52='Калькулятор'!$B$5+2,0,IF(T52&lt;='Калькулятор'!$B$5,0,0)))</f>
        <v/>
      </c>
      <c r="R52" s="171" t="str">
        <f>IF(T52&gt;('Калькулятор'!$B$5+2),"",IF(T52='Калькулятор'!$B$5+2,XIRR($D$7:D51,$B$7:B51,50),"Х"))</f>
        <v/>
      </c>
      <c r="S52" s="172" t="str">
        <f>IF(T52&gt;('Калькулятор'!$B$5+2),"",IF(T52='Калькулятор'!$B$5+2,F52+E52+J52,"Х"))</f>
        <v/>
      </c>
      <c r="T52" s="162">
        <v>46</v>
      </c>
      <c r="U52" s="163" t="str">
        <f ca="1">'Калькулятор'!E49</f>
        <v>погашено</v>
      </c>
    </row>
    <row r="53" ht="15.6">
      <c r="A53" s="164" t="str">
        <f ca="1">IF(T53&gt;('Калькулятор'!$B$5+2),"",IF(T53='Калькулятор'!$B$5+2,"Усього",'Калькулятор'!C50))</f>
        <v/>
      </c>
      <c r="B53" s="165" t="str">
        <f ca="1">IF(T53&gt;('Калькулятор'!$B$5+2),"",IF(T53='Калькулятор'!$B$5+2,"Х",'Калькулятор'!D50))</f>
        <v/>
      </c>
      <c r="C53" s="166" t="str">
        <f ca="1">IF(T53&gt;('Калькулятор'!$B$5+2),"",IF(T53='Калькулятор'!$B$5+2,SUM($C$8:C52),IFERROR(B53-B52,"")))</f>
        <v/>
      </c>
      <c r="D53" s="167" t="str">
        <f ca="1">IF(T53&gt;('Калькулятор'!$B$5+2),"",IF(T53='Калькулятор'!$B$5+2,SUM(D52),'Калькулятор'!I50))</f>
        <v/>
      </c>
      <c r="E53" s="167" t="str">
        <f ca="1">IF(T53&gt;('Калькулятор'!$B$5+2),"",IF(T53='Калькулятор'!$B$5+2,SUM(E52),'Калькулятор'!G50))</f>
        <v/>
      </c>
      <c r="F53" s="167" t="str">
        <f ca="1">IF(T53&gt;('Калькулятор'!$B$5+2),"",IF(T53='Калькулятор'!$B$5+2,SUM($F$7:F52),'Калькулятор'!H50))</f>
        <v/>
      </c>
      <c r="G53" s="168" t="str">
        <f>IF(T53&gt;('Калькулятор'!$B$5+2),"",IF(T53='Калькулятор'!$B$5+2,0,IF(T53&lt;='Калькулятор'!$B$5,0,0)))</f>
        <v/>
      </c>
      <c r="H53" s="168" t="str">
        <f>IF(T53&gt;('Калькулятор'!$B$5+2),"",IF(T53='Калькулятор'!$B$5+2,0,IF(T53&lt;='Калькулятор'!$B$5,0,0)))</f>
        <v/>
      </c>
      <c r="I53" s="169" t="str">
        <f>IF(T53&gt;('Калькулятор'!$B$5+2),"",IF(T53='Калькулятор'!$B$5+2,0,IF(T53&lt;='Калькулятор'!$B$5,0,0)))</f>
        <v/>
      </c>
      <c r="J53" s="167" t="str">
        <f>IF(T53&gt;('Калькулятор'!$B$5+2),"",IF(T53='Калькулятор'!$B$5+2,SUM($J$7:J52),IF(T53&lt;='Калькулятор'!$B$5,0,0)))</f>
        <v/>
      </c>
      <c r="K53" s="170" t="str">
        <f>IF(T53&gt;('Калькулятор'!$B$5+2),"",IF(T53='Калькулятор'!$B$5+2,0,IF(T53&lt;='Калькулятор'!$B$5,0,0)))</f>
        <v/>
      </c>
      <c r="L53" s="168" t="str">
        <f>IF(T53&gt;('Калькулятор'!$B$5+2),"",IF(T53='Калькулятор'!$B$5+2,0,IF(T53&lt;='Калькулятор'!$B$5,0,0)))</f>
        <v/>
      </c>
      <c r="M53" s="168" t="str">
        <f>IF(T53&gt;('Калькулятор'!$B$5+2),"",IF(T53='Калькулятор'!$B$5+2,0,IF(T53&lt;='Калькулятор'!$B$5,0,0)))</f>
        <v/>
      </c>
      <c r="N53" s="168" t="str">
        <f>IF(T53&gt;('Калькулятор'!$B$5+2),"",IF(T53='Калькулятор'!$B$5+2,0,IF(T53&lt;='Калькулятор'!$B$5,0,0)))</f>
        <v/>
      </c>
      <c r="O53" s="168" t="str">
        <f>IF(T53&gt;('Калькулятор'!$B$5+2),"",IF(T53='Калькулятор'!$B$5+2,0,IF(T53&lt;='Калькулятор'!$B$5,0,0)))</f>
        <v/>
      </c>
      <c r="P53" s="168" t="str">
        <f>IF(T53&gt;('Калькулятор'!$B$5+2),"",IF(T53='Калькулятор'!$B$5+2,0,IF(T53&lt;='Калькулятор'!$B$5,0,0)))</f>
        <v/>
      </c>
      <c r="Q53" s="168" t="str">
        <f>IF(T53&gt;('Калькулятор'!$B$5+2),"",IF(T53='Калькулятор'!$B$5+2,0,IF(T53&lt;='Калькулятор'!$B$5,0,0)))</f>
        <v/>
      </c>
      <c r="R53" s="171" t="str">
        <f>IF(T53&gt;('Калькулятор'!$B$5+2),"",IF(T53='Калькулятор'!$B$5+2,XIRR($D$7:D52,$B$7:B52,50),"Х"))</f>
        <v/>
      </c>
      <c r="S53" s="172" t="str">
        <f>IF(T53&gt;('Калькулятор'!$B$5+2),"",IF(T53='Калькулятор'!$B$5+2,F53+E53+J53,"Х"))</f>
        <v/>
      </c>
      <c r="T53" s="162">
        <v>47</v>
      </c>
      <c r="U53" s="163" t="str">
        <f ca="1">'Калькулятор'!E50</f>
        <v>погашено</v>
      </c>
    </row>
    <row r="54" ht="15.6">
      <c r="A54" s="164" t="str">
        <f ca="1">IF(T54&gt;('Калькулятор'!$B$5+2),"",IF(T54='Калькулятор'!$B$5+2,"Усього",'Калькулятор'!C51))</f>
        <v/>
      </c>
      <c r="B54" s="165" t="str">
        <f ca="1">IF(T54&gt;('Калькулятор'!$B$5+2),"",IF(T54='Калькулятор'!$B$5+2,"Х",'Калькулятор'!D51))</f>
        <v/>
      </c>
      <c r="C54" s="166" t="str">
        <f ca="1">IF(T54&gt;('Калькулятор'!$B$5+2),"",IF(T54='Калькулятор'!$B$5+2,SUM($C$8:C53),IFERROR(B54-B53,"")))</f>
        <v/>
      </c>
      <c r="D54" s="167" t="str">
        <f ca="1">IF(T54&gt;('Калькулятор'!$B$5+2),"",IF(T54='Калькулятор'!$B$5+2,SUM(D53),'Калькулятор'!I51))</f>
        <v/>
      </c>
      <c r="E54" s="167" t="str">
        <f ca="1">IF(T54&gt;('Калькулятор'!$B$5+2),"",IF(T54='Калькулятор'!$B$5+2,SUM(E53),'Калькулятор'!G51))</f>
        <v/>
      </c>
      <c r="F54" s="167" t="str">
        <f ca="1">IF(T54&gt;('Калькулятор'!$B$5+2),"",IF(T54='Калькулятор'!$B$5+2,SUM($F$7:F53),'Калькулятор'!H51))</f>
        <v/>
      </c>
      <c r="G54" s="168" t="str">
        <f>IF(T54&gt;('Калькулятор'!$B$5+2),"",IF(T54='Калькулятор'!$B$5+2,0,IF(T54&lt;='Калькулятор'!$B$5,0,0)))</f>
        <v/>
      </c>
      <c r="H54" s="168" t="str">
        <f>IF(T54&gt;('Калькулятор'!$B$5+2),"",IF(T54='Калькулятор'!$B$5+2,0,IF(T54&lt;='Калькулятор'!$B$5,0,0)))</f>
        <v/>
      </c>
      <c r="I54" s="169" t="str">
        <f>IF(T54&gt;('Калькулятор'!$B$5+2),"",IF(T54='Калькулятор'!$B$5+2,0,IF(T54&lt;='Калькулятор'!$B$5,0,0)))</f>
        <v/>
      </c>
      <c r="J54" s="167" t="str">
        <f>IF(T54&gt;('Калькулятор'!$B$5+2),"",IF(T54='Калькулятор'!$B$5+2,SUM($J$7:J53),IF(T54&lt;='Калькулятор'!$B$5,0,0)))</f>
        <v/>
      </c>
      <c r="K54" s="170" t="str">
        <f>IF(T54&gt;('Калькулятор'!$B$5+2),"",IF(T54='Калькулятор'!$B$5+2,0,IF(T54&lt;='Калькулятор'!$B$5,0,0)))</f>
        <v/>
      </c>
      <c r="L54" s="168" t="str">
        <f>IF(T54&gt;('Калькулятор'!$B$5+2),"",IF(T54='Калькулятор'!$B$5+2,0,IF(T54&lt;='Калькулятор'!$B$5,0,0)))</f>
        <v/>
      </c>
      <c r="M54" s="168" t="str">
        <f>IF(T54&gt;('Калькулятор'!$B$5+2),"",IF(T54='Калькулятор'!$B$5+2,0,IF(T54&lt;='Калькулятор'!$B$5,0,0)))</f>
        <v/>
      </c>
      <c r="N54" s="168" t="str">
        <f>IF(T54&gt;('Калькулятор'!$B$5+2),"",IF(T54='Калькулятор'!$B$5+2,0,IF(T54&lt;='Калькулятор'!$B$5,0,0)))</f>
        <v/>
      </c>
      <c r="O54" s="168" t="str">
        <f>IF(T54&gt;('Калькулятор'!$B$5+2),"",IF(T54='Калькулятор'!$B$5+2,0,IF(T54&lt;='Калькулятор'!$B$5,0,0)))</f>
        <v/>
      </c>
      <c r="P54" s="168" t="str">
        <f>IF(T54&gt;('Калькулятор'!$B$5+2),"",IF(T54='Калькулятор'!$B$5+2,0,IF(T54&lt;='Калькулятор'!$B$5,0,0)))</f>
        <v/>
      </c>
      <c r="Q54" s="168" t="str">
        <f>IF(T54&gt;('Калькулятор'!$B$5+2),"",IF(T54='Калькулятор'!$B$5+2,0,IF(T54&lt;='Калькулятор'!$B$5,0,0)))</f>
        <v/>
      </c>
      <c r="R54" s="171" t="str">
        <f>IF(T54&gt;('Калькулятор'!$B$5+2),"",IF(T54='Калькулятор'!$B$5+2,XIRR($D$7:D53,$B$7:B53,50),"Х"))</f>
        <v/>
      </c>
      <c r="S54" s="172" t="str">
        <f>IF(T54&gt;('Калькулятор'!$B$5+2),"",IF(T54='Калькулятор'!$B$5+2,F54+E54+J54,"Х"))</f>
        <v/>
      </c>
      <c r="T54" s="162">
        <v>48</v>
      </c>
      <c r="U54" s="163" t="str">
        <f ca="1">'Калькулятор'!E51</f>
        <v>погашено</v>
      </c>
    </row>
    <row r="55" ht="15.6">
      <c r="A55" s="164" t="str">
        <f ca="1">IF(T55&gt;('Калькулятор'!$B$5+2),"",IF(T55='Калькулятор'!$B$5+2,"Усього",'Калькулятор'!C52))</f>
        <v/>
      </c>
      <c r="B55" s="165" t="str">
        <f ca="1">IF(T55&gt;('Калькулятор'!$B$5+2),"",IF(T55='Калькулятор'!$B$5+2,"Х",'Калькулятор'!D52))</f>
        <v/>
      </c>
      <c r="C55" s="166" t="str">
        <f ca="1">IF(T55&gt;('Калькулятор'!$B$5+2),"",IF(T55='Калькулятор'!$B$5+2,SUM($C$8:C54),IFERROR(B55-B54,"")))</f>
        <v/>
      </c>
      <c r="D55" s="167" t="str">
        <f ca="1">IF(T55&gt;('Калькулятор'!$B$5+2),"",IF(T55='Калькулятор'!$B$5+2,SUM(D54),'Калькулятор'!I52))</f>
        <v/>
      </c>
      <c r="E55" s="167" t="str">
        <f ca="1">IF(T55&gt;('Калькулятор'!$B$5+2),"",IF(T55='Калькулятор'!$B$5+2,SUM(E54),'Калькулятор'!G52))</f>
        <v/>
      </c>
      <c r="F55" s="167" t="str">
        <f ca="1">IF(T55&gt;('Калькулятор'!$B$5+2),"",IF(T55='Калькулятор'!$B$5+2,SUM($F$7:F54),'Калькулятор'!H52))</f>
        <v/>
      </c>
      <c r="G55" s="168" t="str">
        <f>IF(T55&gt;('Калькулятор'!$B$5+2),"",IF(T55='Калькулятор'!$B$5+2,0,IF(T55&lt;='Калькулятор'!$B$5,0,0)))</f>
        <v/>
      </c>
      <c r="H55" s="168" t="str">
        <f>IF(T55&gt;('Калькулятор'!$B$5+2),"",IF(T55='Калькулятор'!$B$5+2,0,IF(T55&lt;='Калькулятор'!$B$5,0,0)))</f>
        <v/>
      </c>
      <c r="I55" s="169" t="str">
        <f>IF(T55&gt;('Калькулятор'!$B$5+2),"",IF(T55='Калькулятор'!$B$5+2,0,IF(T55&lt;='Калькулятор'!$B$5,0,0)))</f>
        <v/>
      </c>
      <c r="J55" s="167" t="str">
        <f>IF(T55&gt;('Калькулятор'!$B$5+2),"",IF(T55='Калькулятор'!$B$5+2,SUM($J$7:J54),IF(T55&lt;='Калькулятор'!$B$5,0,0)))</f>
        <v/>
      </c>
      <c r="K55" s="170" t="str">
        <f>IF(T55&gt;('Калькулятор'!$B$5+2),"",IF(T55='Калькулятор'!$B$5+2,0,IF(T55&lt;='Калькулятор'!$B$5,0,0)))</f>
        <v/>
      </c>
      <c r="L55" s="168" t="str">
        <f>IF(T55&gt;('Калькулятор'!$B$5+2),"",IF(T55='Калькулятор'!$B$5+2,0,IF(T55&lt;='Калькулятор'!$B$5,0,0)))</f>
        <v/>
      </c>
      <c r="M55" s="168" t="str">
        <f>IF(T55&gt;('Калькулятор'!$B$5+2),"",IF(T55='Калькулятор'!$B$5+2,0,IF(T55&lt;='Калькулятор'!$B$5,0,0)))</f>
        <v/>
      </c>
      <c r="N55" s="168" t="str">
        <f>IF(T55&gt;('Калькулятор'!$B$5+2),"",IF(T55='Калькулятор'!$B$5+2,0,IF(T55&lt;='Калькулятор'!$B$5,0,0)))</f>
        <v/>
      </c>
      <c r="O55" s="168" t="str">
        <f>IF(T55&gt;('Калькулятор'!$B$5+2),"",IF(T55='Калькулятор'!$B$5+2,0,IF(T55&lt;='Калькулятор'!$B$5,0,0)))</f>
        <v/>
      </c>
      <c r="P55" s="168" t="str">
        <f>IF(T55&gt;('Калькулятор'!$B$5+2),"",IF(T55='Калькулятор'!$B$5+2,0,IF(T55&lt;='Калькулятор'!$B$5,0,0)))</f>
        <v/>
      </c>
      <c r="Q55" s="168" t="str">
        <f>IF(T55&gt;('Калькулятор'!$B$5+2),"",IF(T55='Калькулятор'!$B$5+2,0,IF(T55&lt;='Калькулятор'!$B$5,0,0)))</f>
        <v/>
      </c>
      <c r="R55" s="171" t="str">
        <f>IF(T55&gt;('Калькулятор'!$B$5+2),"",IF(T55='Калькулятор'!$B$5+2,XIRR($D$7:D54,$B$7:B54,50),"Х"))</f>
        <v/>
      </c>
      <c r="S55" s="172" t="str">
        <f>IF(T55&gt;('Калькулятор'!$B$5+2),"",IF(T55='Калькулятор'!$B$5+2,F55+E55+J55,"Х"))</f>
        <v/>
      </c>
      <c r="T55" s="162">
        <v>49</v>
      </c>
      <c r="U55" s="163" t="str">
        <f ca="1">'Калькулятор'!E52</f>
        <v>погашено</v>
      </c>
    </row>
    <row r="56" ht="15.6">
      <c r="A56" s="164" t="str">
        <f ca="1">IF(T56&gt;('Калькулятор'!$B$5+2),"",IF(T56='Калькулятор'!$B$5+2,"Усього",'Калькулятор'!C53))</f>
        <v/>
      </c>
      <c r="B56" s="165" t="str">
        <f ca="1">IF(T56&gt;('Калькулятор'!$B$5+2),"",IF(T56='Калькулятор'!$B$5+2,"Х",'Калькулятор'!D53))</f>
        <v/>
      </c>
      <c r="C56" s="166" t="str">
        <f ca="1">IF(T56&gt;('Калькулятор'!$B$5+2),"",IF(T56='Калькулятор'!$B$5+2,SUM($C$8:C55),IFERROR(B56-B55,"")))</f>
        <v/>
      </c>
      <c r="D56" s="167" t="str">
        <f ca="1">IF(T56&gt;('Калькулятор'!$B$5+2),"",IF(T56='Калькулятор'!$B$5+2,SUM(D55),'Калькулятор'!I53))</f>
        <v/>
      </c>
      <c r="E56" s="167" t="str">
        <f ca="1">IF(T56&gt;('Калькулятор'!$B$5+2),"",IF(T56='Калькулятор'!$B$5+2,SUM(E55),'Калькулятор'!G53))</f>
        <v/>
      </c>
      <c r="F56" s="167" t="str">
        <f ca="1">IF(T56&gt;('Калькулятор'!$B$5+2),"",IF(T56='Калькулятор'!$B$5+2,SUM($F$7:F55),'Калькулятор'!H53))</f>
        <v/>
      </c>
      <c r="G56" s="168" t="str">
        <f>IF(T56&gt;('Калькулятор'!$B$5+2),"",IF(T56='Калькулятор'!$B$5+2,0,IF(T56&lt;='Калькулятор'!$B$5,0,0)))</f>
        <v/>
      </c>
      <c r="H56" s="168" t="str">
        <f>IF(T56&gt;('Калькулятор'!$B$5+2),"",IF(T56='Калькулятор'!$B$5+2,0,IF(T56&lt;='Калькулятор'!$B$5,0,0)))</f>
        <v/>
      </c>
      <c r="I56" s="169" t="str">
        <f>IF(T56&gt;('Калькулятор'!$B$5+2),"",IF(T56='Калькулятор'!$B$5+2,0,IF(T56&lt;='Калькулятор'!$B$5,0,0)))</f>
        <v/>
      </c>
      <c r="J56" s="167" t="str">
        <f>IF(T56&gt;('Калькулятор'!$B$5+2),"",IF(T56='Калькулятор'!$B$5+2,SUM($J$7:J55),IF(T56&lt;='Калькулятор'!$B$5,0,0)))</f>
        <v/>
      </c>
      <c r="K56" s="170" t="str">
        <f>IF(T56&gt;('Калькулятор'!$B$5+2),"",IF(T56='Калькулятор'!$B$5+2,0,IF(T56&lt;='Калькулятор'!$B$5,0,0)))</f>
        <v/>
      </c>
      <c r="L56" s="168" t="str">
        <f>IF(T56&gt;('Калькулятор'!$B$5+2),"",IF(T56='Калькулятор'!$B$5+2,0,IF(T56&lt;='Калькулятор'!$B$5,0,0)))</f>
        <v/>
      </c>
      <c r="M56" s="168" t="str">
        <f>IF(T56&gt;('Калькулятор'!$B$5+2),"",IF(T56='Калькулятор'!$B$5+2,0,IF(T56&lt;='Калькулятор'!$B$5,0,0)))</f>
        <v/>
      </c>
      <c r="N56" s="168" t="str">
        <f>IF(T56&gt;('Калькулятор'!$B$5+2),"",IF(T56='Калькулятор'!$B$5+2,0,IF(T56&lt;='Калькулятор'!$B$5,0,0)))</f>
        <v/>
      </c>
      <c r="O56" s="168" t="str">
        <f>IF(T56&gt;('Калькулятор'!$B$5+2),"",IF(T56='Калькулятор'!$B$5+2,0,IF(T56&lt;='Калькулятор'!$B$5,0,0)))</f>
        <v/>
      </c>
      <c r="P56" s="168" t="str">
        <f>IF(T56&gt;('Калькулятор'!$B$5+2),"",IF(T56='Калькулятор'!$B$5+2,0,IF(T56&lt;='Калькулятор'!$B$5,0,0)))</f>
        <v/>
      </c>
      <c r="Q56" s="168" t="str">
        <f>IF(T56&gt;('Калькулятор'!$B$5+2),"",IF(T56='Калькулятор'!$B$5+2,0,IF(T56&lt;='Калькулятор'!$B$5,0,0)))</f>
        <v/>
      </c>
      <c r="R56" s="171" t="str">
        <f>IF(T56&gt;('Калькулятор'!$B$5+2),"",IF(T56='Калькулятор'!$B$5+2,XIRR($D$7:D55,$B$7:B55,50),"Х"))</f>
        <v/>
      </c>
      <c r="S56" s="172" t="str">
        <f>IF(T56&gt;('Калькулятор'!$B$5+2),"",IF(T56='Калькулятор'!$B$5+2,F56+E56+J56,"Х"))</f>
        <v/>
      </c>
      <c r="T56" s="162">
        <v>50</v>
      </c>
      <c r="U56" s="163" t="str">
        <f ca="1">'Калькулятор'!E53</f>
        <v>погашено</v>
      </c>
    </row>
    <row r="57" ht="15.6">
      <c r="A57" s="164" t="str">
        <f ca="1">IF(T57&gt;('Калькулятор'!$B$5+2),"",IF(T57='Калькулятор'!$B$5+2,"Усього",'Калькулятор'!C54))</f>
        <v/>
      </c>
      <c r="B57" s="165" t="str">
        <f ca="1">IF(T57&gt;('Калькулятор'!$B$5+2),"",IF(T57='Калькулятор'!$B$5+2,"Х",'Калькулятор'!D54))</f>
        <v/>
      </c>
      <c r="C57" s="166" t="str">
        <f ca="1">IF(T57&gt;('Калькулятор'!$B$5+2),"",IF(T57='Калькулятор'!$B$5+2,SUM($C$8:C56),IFERROR(B57-B56,"")))</f>
        <v/>
      </c>
      <c r="D57" s="167" t="str">
        <f ca="1">IF(T57&gt;('Калькулятор'!$B$5+2),"",IF(T57='Калькулятор'!$B$5+2,SUM(D56),'Калькулятор'!I54))</f>
        <v/>
      </c>
      <c r="E57" s="167" t="str">
        <f ca="1">IF(T57&gt;('Калькулятор'!$B$5+2),"",IF(T57='Калькулятор'!$B$5+2,SUM(E56),'Калькулятор'!G54))</f>
        <v/>
      </c>
      <c r="F57" s="167" t="str">
        <f ca="1">IF(T57&gt;('Калькулятор'!$B$5+2),"",IF(T57='Калькулятор'!$B$5+2,SUM($F$7:F56),'Калькулятор'!H54))</f>
        <v/>
      </c>
      <c r="G57" s="168" t="str">
        <f>IF(T57&gt;('Калькулятор'!$B$5+2),"",IF(T57='Калькулятор'!$B$5+2,0,IF(T57&lt;='Калькулятор'!$B$5,0,0)))</f>
        <v/>
      </c>
      <c r="H57" s="168" t="str">
        <f>IF(T57&gt;('Калькулятор'!$B$5+2),"",IF(T57='Калькулятор'!$B$5+2,0,IF(T57&lt;='Калькулятор'!$B$5,0,0)))</f>
        <v/>
      </c>
      <c r="I57" s="169" t="str">
        <f>IF(T57&gt;('Калькулятор'!$B$5+2),"",IF(T57='Калькулятор'!$B$5+2,0,IF(T57&lt;='Калькулятор'!$B$5,0,0)))</f>
        <v/>
      </c>
      <c r="J57" s="167" t="str">
        <f>IF(T57&gt;('Калькулятор'!$B$5+2),"",IF(T57='Калькулятор'!$B$5+2,SUM($J$7:J56),IF(T57&lt;='Калькулятор'!$B$5,0,0)))</f>
        <v/>
      </c>
      <c r="K57" s="170" t="str">
        <f>IF(T57&gt;('Калькулятор'!$B$5+2),"",IF(T57='Калькулятор'!$B$5+2,0,IF(T57&lt;='Калькулятор'!$B$5,0,0)))</f>
        <v/>
      </c>
      <c r="L57" s="168" t="str">
        <f>IF(T57&gt;('Калькулятор'!$B$5+2),"",IF(T57='Калькулятор'!$B$5+2,0,IF(T57&lt;='Калькулятор'!$B$5,0,0)))</f>
        <v/>
      </c>
      <c r="M57" s="168" t="str">
        <f>IF(T57&gt;('Калькулятор'!$B$5+2),"",IF(T57='Калькулятор'!$B$5+2,0,IF(T57&lt;='Калькулятор'!$B$5,0,0)))</f>
        <v/>
      </c>
      <c r="N57" s="168" t="str">
        <f>IF(T57&gt;('Калькулятор'!$B$5+2),"",IF(T57='Калькулятор'!$B$5+2,0,IF(T57&lt;='Калькулятор'!$B$5,0,0)))</f>
        <v/>
      </c>
      <c r="O57" s="168" t="str">
        <f>IF(T57&gt;('Калькулятор'!$B$5+2),"",IF(T57='Калькулятор'!$B$5+2,0,IF(T57&lt;='Калькулятор'!$B$5,0,0)))</f>
        <v/>
      </c>
      <c r="P57" s="168" t="str">
        <f>IF(T57&gt;('Калькулятор'!$B$5+2),"",IF(T57='Калькулятор'!$B$5+2,0,IF(T57&lt;='Калькулятор'!$B$5,0,0)))</f>
        <v/>
      </c>
      <c r="Q57" s="168" t="str">
        <f>IF(T57&gt;('Калькулятор'!$B$5+2),"",IF(T57='Калькулятор'!$B$5+2,0,IF(T57&lt;='Калькулятор'!$B$5,0,0)))</f>
        <v/>
      </c>
      <c r="R57" s="171" t="str">
        <f>IF(T57&gt;('Калькулятор'!$B$5+2),"",IF(T57='Калькулятор'!$B$5+2,XIRR($D$7:D56,$B$7:B56,50),"Х"))</f>
        <v/>
      </c>
      <c r="S57" s="172" t="str">
        <f>IF(T57&gt;('Калькулятор'!$B$5+2),"",IF(T57='Калькулятор'!$B$5+2,F57+E57+J57,"Х"))</f>
        <v/>
      </c>
      <c r="T57" s="162">
        <v>51</v>
      </c>
      <c r="U57" s="163" t="str">
        <f ca="1">'Калькулятор'!E54</f>
        <v>погашено</v>
      </c>
    </row>
    <row r="58" ht="15.6">
      <c r="A58" s="164" t="str">
        <f ca="1">IF(T58&gt;('Калькулятор'!$B$5+2),"",IF(T58='Калькулятор'!$B$5+2,"Усього",'Калькулятор'!C55))</f>
        <v/>
      </c>
      <c r="B58" s="165" t="str">
        <f ca="1">IF(T58&gt;('Калькулятор'!$B$5+2),"",IF(T58='Калькулятор'!$B$5+2,"Х",'Калькулятор'!D55))</f>
        <v/>
      </c>
      <c r="C58" s="166" t="str">
        <f ca="1">IF(T58&gt;('Калькулятор'!$B$5+2),"",IF(T58='Калькулятор'!$B$5+2,SUM($C$8:C57),IFERROR(B58-B57,"")))</f>
        <v/>
      </c>
      <c r="D58" s="167" t="str">
        <f ca="1">IF(T58&gt;('Калькулятор'!$B$5+2),"",IF(T58='Калькулятор'!$B$5+2,SUM(D57),'Калькулятор'!I55))</f>
        <v/>
      </c>
      <c r="E58" s="167" t="str">
        <f ca="1">IF(T58&gt;('Калькулятор'!$B$5+2),"",IF(T58='Калькулятор'!$B$5+2,SUM(E57),'Калькулятор'!G55))</f>
        <v/>
      </c>
      <c r="F58" s="167" t="str">
        <f ca="1">IF(T58&gt;('Калькулятор'!$B$5+2),"",IF(T58='Калькулятор'!$B$5+2,SUM($F$7:F57),'Калькулятор'!H55))</f>
        <v/>
      </c>
      <c r="G58" s="168" t="str">
        <f>IF(T58&gt;('Калькулятор'!$B$5+2),"",IF(T58='Калькулятор'!$B$5+2,0,IF(T58&lt;='Калькулятор'!$B$5,0,0)))</f>
        <v/>
      </c>
      <c r="H58" s="168" t="str">
        <f>IF(T58&gt;('Калькулятор'!$B$5+2),"",IF(T58='Калькулятор'!$B$5+2,0,IF(T58&lt;='Калькулятор'!$B$5,0,0)))</f>
        <v/>
      </c>
      <c r="I58" s="169" t="str">
        <f>IF(T58&gt;('Калькулятор'!$B$5+2),"",IF(T58='Калькулятор'!$B$5+2,0,IF(T58&lt;='Калькулятор'!$B$5,0,0)))</f>
        <v/>
      </c>
      <c r="J58" s="167" t="str">
        <f>IF(T58&gt;('Калькулятор'!$B$5+2),"",IF(T58='Калькулятор'!$B$5+2,SUM($J$7:J57),IF(T58&lt;='Калькулятор'!$B$5,0,0)))</f>
        <v/>
      </c>
      <c r="K58" s="170" t="str">
        <f>IF(T58&gt;('Калькулятор'!$B$5+2),"",IF(T58='Калькулятор'!$B$5+2,0,IF(T58&lt;='Калькулятор'!$B$5,0,0)))</f>
        <v/>
      </c>
      <c r="L58" s="168" t="str">
        <f>IF(T58&gt;('Калькулятор'!$B$5+2),"",IF(T58='Калькулятор'!$B$5+2,0,IF(T58&lt;='Калькулятор'!$B$5,0,0)))</f>
        <v/>
      </c>
      <c r="M58" s="168" t="str">
        <f>IF(T58&gt;('Калькулятор'!$B$5+2),"",IF(T58='Калькулятор'!$B$5+2,0,IF(T58&lt;='Калькулятор'!$B$5,0,0)))</f>
        <v/>
      </c>
      <c r="N58" s="168" t="str">
        <f>IF(T58&gt;('Калькулятор'!$B$5+2),"",IF(T58='Калькулятор'!$B$5+2,0,IF(T58&lt;='Калькулятор'!$B$5,0,0)))</f>
        <v/>
      </c>
      <c r="O58" s="168" t="str">
        <f>IF(T58&gt;('Калькулятор'!$B$5+2),"",IF(T58='Калькулятор'!$B$5+2,0,IF(T58&lt;='Калькулятор'!$B$5,0,0)))</f>
        <v/>
      </c>
      <c r="P58" s="168" t="str">
        <f>IF(T58&gt;('Калькулятор'!$B$5+2),"",IF(T58='Калькулятор'!$B$5+2,0,IF(T58&lt;='Калькулятор'!$B$5,0,0)))</f>
        <v/>
      </c>
      <c r="Q58" s="168" t="str">
        <f>IF(T58&gt;('Калькулятор'!$B$5+2),"",IF(T58='Калькулятор'!$B$5+2,0,IF(T58&lt;='Калькулятор'!$B$5,0,0)))</f>
        <v/>
      </c>
      <c r="R58" s="171" t="str">
        <f>IF(T58&gt;('Калькулятор'!$B$5+2),"",IF(T58='Калькулятор'!$B$5+2,XIRR($D$7:D57,$B$7:B57,50),"Х"))</f>
        <v/>
      </c>
      <c r="S58" s="172" t="str">
        <f>IF(T58&gt;('Калькулятор'!$B$5+2),"",IF(T58='Калькулятор'!$B$5+2,F58+E58+J58,"Х"))</f>
        <v/>
      </c>
      <c r="T58" s="162">
        <v>52</v>
      </c>
      <c r="U58" s="163" t="str">
        <f ca="1">'Калькулятор'!E55</f>
        <v>погашено</v>
      </c>
    </row>
    <row r="59" ht="15.6">
      <c r="A59" s="164" t="str">
        <f ca="1">IF(T59&gt;('Калькулятор'!$B$5+2),"",IF(T59='Калькулятор'!$B$5+2,"Усього",'Калькулятор'!C56))</f>
        <v/>
      </c>
      <c r="B59" s="165" t="str">
        <f ca="1">IF(T59&gt;('Калькулятор'!$B$5+2),"",IF(T59='Калькулятор'!$B$5+2,"Х",'Калькулятор'!D56))</f>
        <v/>
      </c>
      <c r="C59" s="166" t="str">
        <f ca="1">IF(T59&gt;('Калькулятор'!$B$5+2),"",IF(T59='Калькулятор'!$B$5+2,SUM($C$8:C58),IFERROR(B59-B58,"")))</f>
        <v/>
      </c>
      <c r="D59" s="167" t="str">
        <f ca="1">IF(T59&gt;('Калькулятор'!$B$5+2),"",IF(T59='Калькулятор'!$B$5+2,SUM(D58),'Калькулятор'!I56))</f>
        <v/>
      </c>
      <c r="E59" s="167" t="str">
        <f ca="1">IF(T59&gt;('Калькулятор'!$B$5+2),"",IF(T59='Калькулятор'!$B$5+2,SUM(E58),'Калькулятор'!G56))</f>
        <v/>
      </c>
      <c r="F59" s="167" t="str">
        <f ca="1">IF(T59&gt;('Калькулятор'!$B$5+2),"",IF(T59='Калькулятор'!$B$5+2,SUM($F$7:F58),'Калькулятор'!H56))</f>
        <v/>
      </c>
      <c r="G59" s="168" t="str">
        <f>IF(T59&gt;('Калькулятор'!$B$5+2),"",IF(T59='Калькулятор'!$B$5+2,0,IF(T59&lt;='Калькулятор'!$B$5,0,0)))</f>
        <v/>
      </c>
      <c r="H59" s="168" t="str">
        <f>IF(T59&gt;('Калькулятор'!$B$5+2),"",IF(T59='Калькулятор'!$B$5+2,0,IF(T59&lt;='Калькулятор'!$B$5,0,0)))</f>
        <v/>
      </c>
      <c r="I59" s="169" t="str">
        <f>IF(T59&gt;('Калькулятор'!$B$5+2),"",IF(T59='Калькулятор'!$B$5+2,0,IF(T59&lt;='Калькулятор'!$B$5,0,0)))</f>
        <v/>
      </c>
      <c r="J59" s="167" t="str">
        <f>IF(T59&gt;('Калькулятор'!$B$5+2),"",IF(T59='Калькулятор'!$B$5+2,SUM($J$7:J58),IF(T59&lt;='Калькулятор'!$B$5,0,0)))</f>
        <v/>
      </c>
      <c r="K59" s="170" t="str">
        <f>IF(T59&gt;('Калькулятор'!$B$5+2),"",IF(T59='Калькулятор'!$B$5+2,0,IF(T59&lt;='Калькулятор'!$B$5,0,0)))</f>
        <v/>
      </c>
      <c r="L59" s="168" t="str">
        <f>IF(T59&gt;('Калькулятор'!$B$5+2),"",IF(T59='Калькулятор'!$B$5+2,0,IF(T59&lt;='Калькулятор'!$B$5,0,0)))</f>
        <v/>
      </c>
      <c r="M59" s="168" t="str">
        <f>IF(T59&gt;('Калькулятор'!$B$5+2),"",IF(T59='Калькулятор'!$B$5+2,0,IF(T59&lt;='Калькулятор'!$B$5,0,0)))</f>
        <v/>
      </c>
      <c r="N59" s="168" t="str">
        <f>IF(T59&gt;('Калькулятор'!$B$5+2),"",IF(T59='Калькулятор'!$B$5+2,0,IF(T59&lt;='Калькулятор'!$B$5,0,0)))</f>
        <v/>
      </c>
      <c r="O59" s="168" t="str">
        <f>IF(T59&gt;('Калькулятор'!$B$5+2),"",IF(T59='Калькулятор'!$B$5+2,0,IF(T59&lt;='Калькулятор'!$B$5,0,0)))</f>
        <v/>
      </c>
      <c r="P59" s="168" t="str">
        <f>IF(T59&gt;('Калькулятор'!$B$5+2),"",IF(T59='Калькулятор'!$B$5+2,0,IF(T59&lt;='Калькулятор'!$B$5,0,0)))</f>
        <v/>
      </c>
      <c r="Q59" s="168" t="str">
        <f>IF(T59&gt;('Калькулятор'!$B$5+2),"",IF(T59='Калькулятор'!$B$5+2,0,IF(T59&lt;='Калькулятор'!$B$5,0,0)))</f>
        <v/>
      </c>
      <c r="R59" s="171" t="str">
        <f>IF(T59&gt;('Калькулятор'!$B$5+2),"",IF(T59='Калькулятор'!$B$5+2,XIRR($D$7:D58,$B$7:B58,50),"Х"))</f>
        <v/>
      </c>
      <c r="S59" s="172" t="str">
        <f>IF(T59&gt;('Калькулятор'!$B$5+2),"",IF(T59='Калькулятор'!$B$5+2,F59+E59+J59,"Х"))</f>
        <v/>
      </c>
      <c r="T59" s="162">
        <v>53</v>
      </c>
      <c r="U59" s="163" t="str">
        <f ca="1">'Калькулятор'!E56</f>
        <v>погашено</v>
      </c>
    </row>
    <row r="60" ht="15.6">
      <c r="A60" s="164" t="str">
        <f ca="1">IF(T60&gt;('Калькулятор'!$B$5+2),"",IF(T60='Калькулятор'!$B$5+2,"Усього",'Калькулятор'!C57))</f>
        <v/>
      </c>
      <c r="B60" s="165" t="str">
        <f ca="1">IF(T60&gt;('Калькулятор'!$B$5+2),"",IF(T60='Калькулятор'!$B$5+2,"Х",'Калькулятор'!D57))</f>
        <v/>
      </c>
      <c r="C60" s="166" t="str">
        <f ca="1">IF(T60&gt;('Калькулятор'!$B$5+2),"",IF(T60='Калькулятор'!$B$5+2,SUM($C$8:C59),IFERROR(B60-B59,"")))</f>
        <v/>
      </c>
      <c r="D60" s="167" t="str">
        <f ca="1">IF(T60&gt;('Калькулятор'!$B$5+2),"",IF(T60='Калькулятор'!$B$5+2,SUM(D59),'Калькулятор'!I57))</f>
        <v/>
      </c>
      <c r="E60" s="167" t="str">
        <f ca="1">IF(T60&gt;('Калькулятор'!$B$5+2),"",IF(T60='Калькулятор'!$B$5+2,SUM(E59),'Калькулятор'!G57))</f>
        <v/>
      </c>
      <c r="F60" s="167" t="str">
        <f ca="1">IF(T60&gt;('Калькулятор'!$B$5+2),"",IF(T60='Калькулятор'!$B$5+2,SUM($F$7:F59),'Калькулятор'!H57))</f>
        <v/>
      </c>
      <c r="G60" s="168" t="str">
        <f>IF(T60&gt;('Калькулятор'!$B$5+2),"",IF(T60='Калькулятор'!$B$5+2,0,IF(T60&lt;='Калькулятор'!$B$5,0,0)))</f>
        <v/>
      </c>
      <c r="H60" s="168" t="str">
        <f>IF(T60&gt;('Калькулятор'!$B$5+2),"",IF(T60='Калькулятор'!$B$5+2,0,IF(T60&lt;='Калькулятор'!$B$5,0,0)))</f>
        <v/>
      </c>
      <c r="I60" s="169" t="str">
        <f>IF(T60&gt;('Калькулятор'!$B$5+2),"",IF(T60='Калькулятор'!$B$5+2,0,IF(T60&lt;='Калькулятор'!$B$5,0,0)))</f>
        <v/>
      </c>
      <c r="J60" s="167" t="str">
        <f>IF(T60&gt;('Калькулятор'!$B$5+2),"",IF(T60='Калькулятор'!$B$5+2,SUM($J$7:J59),IF(T60&lt;='Калькулятор'!$B$5,0,0)))</f>
        <v/>
      </c>
      <c r="K60" s="170" t="str">
        <f>IF(T60&gt;('Калькулятор'!$B$5+2),"",IF(T60='Калькулятор'!$B$5+2,0,IF(T60&lt;='Калькулятор'!$B$5,0,0)))</f>
        <v/>
      </c>
      <c r="L60" s="168" t="str">
        <f>IF(T60&gt;('Калькулятор'!$B$5+2),"",IF(T60='Калькулятор'!$B$5+2,0,IF(T60&lt;='Калькулятор'!$B$5,0,0)))</f>
        <v/>
      </c>
      <c r="M60" s="168" t="str">
        <f>IF(T60&gt;('Калькулятор'!$B$5+2),"",IF(T60='Калькулятор'!$B$5+2,0,IF(T60&lt;='Калькулятор'!$B$5,0,0)))</f>
        <v/>
      </c>
      <c r="N60" s="168" t="str">
        <f>IF(T60&gt;('Калькулятор'!$B$5+2),"",IF(T60='Калькулятор'!$B$5+2,0,IF(T60&lt;='Калькулятор'!$B$5,0,0)))</f>
        <v/>
      </c>
      <c r="O60" s="168" t="str">
        <f>IF(T60&gt;('Калькулятор'!$B$5+2),"",IF(T60='Калькулятор'!$B$5+2,0,IF(T60&lt;='Калькулятор'!$B$5,0,0)))</f>
        <v/>
      </c>
      <c r="P60" s="168" t="str">
        <f>IF(T60&gt;('Калькулятор'!$B$5+2),"",IF(T60='Калькулятор'!$B$5+2,0,IF(T60&lt;='Калькулятор'!$B$5,0,0)))</f>
        <v/>
      </c>
      <c r="Q60" s="168" t="str">
        <f>IF(T60&gt;('Калькулятор'!$B$5+2),"",IF(T60='Калькулятор'!$B$5+2,0,IF(T60&lt;='Калькулятор'!$B$5,0,0)))</f>
        <v/>
      </c>
      <c r="R60" s="171" t="str">
        <f>IF(T60&gt;('Калькулятор'!$B$5+2),"",IF(T60='Калькулятор'!$B$5+2,XIRR($D$7:D59,$B$7:B59,50),"Х"))</f>
        <v/>
      </c>
      <c r="S60" s="172" t="str">
        <f>IF(T60&gt;('Калькулятор'!$B$5+2),"",IF(T60='Калькулятор'!$B$5+2,F60+E60+J60,"Х"))</f>
        <v/>
      </c>
      <c r="T60" s="162">
        <v>54</v>
      </c>
      <c r="U60" s="163" t="str">
        <f ca="1">'Калькулятор'!E57</f>
        <v>погашено</v>
      </c>
    </row>
    <row r="61" ht="15.6">
      <c r="A61" s="164" t="str">
        <f ca="1">IF(T61&gt;('Калькулятор'!$B$5+2),"",IF(T61='Калькулятор'!$B$5+2,"Усього",'Калькулятор'!C58))</f>
        <v/>
      </c>
      <c r="B61" s="165" t="str">
        <f ca="1">IF(T61&gt;('Калькулятор'!$B$5+2),"",IF(T61='Калькулятор'!$B$5+2,"Х",'Калькулятор'!D58))</f>
        <v/>
      </c>
      <c r="C61" s="166" t="str">
        <f ca="1">IF(T61&gt;('Калькулятор'!$B$5+2),"",IF(T61='Калькулятор'!$B$5+2,SUM($C$8:C60),IFERROR(B61-B60,"")))</f>
        <v/>
      </c>
      <c r="D61" s="167" t="str">
        <f ca="1">IF(T61&gt;('Калькулятор'!$B$5+2),"",IF(T61='Калькулятор'!$B$5+2,SUM(D60),'Калькулятор'!I58))</f>
        <v/>
      </c>
      <c r="E61" s="167" t="str">
        <f ca="1">IF(T61&gt;('Калькулятор'!$B$5+2),"",IF(T61='Калькулятор'!$B$5+2,SUM(E60),'Калькулятор'!G58))</f>
        <v/>
      </c>
      <c r="F61" s="167" t="str">
        <f ca="1">IF(T61&gt;('Калькулятор'!$B$5+2),"",IF(T61='Калькулятор'!$B$5+2,SUM($F$7:F60),'Калькулятор'!H58))</f>
        <v/>
      </c>
      <c r="G61" s="168" t="str">
        <f>IF(T61&gt;('Калькулятор'!$B$5+2),"",IF(T61='Калькулятор'!$B$5+2,0,IF(T61&lt;='Калькулятор'!$B$5,0,0)))</f>
        <v/>
      </c>
      <c r="H61" s="168" t="str">
        <f>IF(T61&gt;('Калькулятор'!$B$5+2),"",IF(T61='Калькулятор'!$B$5+2,0,IF(T61&lt;='Калькулятор'!$B$5,0,0)))</f>
        <v/>
      </c>
      <c r="I61" s="169" t="str">
        <f>IF(T61&gt;('Калькулятор'!$B$5+2),"",IF(T61='Калькулятор'!$B$5+2,0,IF(T61&lt;='Калькулятор'!$B$5,0,0)))</f>
        <v/>
      </c>
      <c r="J61" s="167" t="str">
        <f>IF(T61&gt;('Калькулятор'!$B$5+2),"",IF(T61='Калькулятор'!$B$5+2,SUM($J$7:J60),IF(T61&lt;='Калькулятор'!$B$5,0,0)))</f>
        <v/>
      </c>
      <c r="K61" s="170" t="str">
        <f>IF(T61&gt;('Калькулятор'!$B$5+2),"",IF(T61='Калькулятор'!$B$5+2,0,IF(T61&lt;='Калькулятор'!$B$5,0,0)))</f>
        <v/>
      </c>
      <c r="L61" s="168" t="str">
        <f>IF(T61&gt;('Калькулятор'!$B$5+2),"",IF(T61='Калькулятор'!$B$5+2,0,IF(T61&lt;='Калькулятор'!$B$5,0,0)))</f>
        <v/>
      </c>
      <c r="M61" s="168" t="str">
        <f>IF(T61&gt;('Калькулятор'!$B$5+2),"",IF(T61='Калькулятор'!$B$5+2,0,IF(T61&lt;='Калькулятор'!$B$5,0,0)))</f>
        <v/>
      </c>
      <c r="N61" s="168" t="str">
        <f>IF(T61&gt;('Калькулятор'!$B$5+2),"",IF(T61='Калькулятор'!$B$5+2,0,IF(T61&lt;='Калькулятор'!$B$5,0,0)))</f>
        <v/>
      </c>
      <c r="O61" s="168" t="str">
        <f>IF(T61&gt;('Калькулятор'!$B$5+2),"",IF(T61='Калькулятор'!$B$5+2,0,IF(T61&lt;='Калькулятор'!$B$5,0,0)))</f>
        <v/>
      </c>
      <c r="P61" s="168" t="str">
        <f>IF(T61&gt;('Калькулятор'!$B$5+2),"",IF(T61='Калькулятор'!$B$5+2,0,IF(T61&lt;='Калькулятор'!$B$5,0,0)))</f>
        <v/>
      </c>
      <c r="Q61" s="168" t="str">
        <f>IF(T61&gt;('Калькулятор'!$B$5+2),"",IF(T61='Калькулятор'!$B$5+2,0,IF(T61&lt;='Калькулятор'!$B$5,0,0)))</f>
        <v/>
      </c>
      <c r="R61" s="171" t="str">
        <f>IF(T61&gt;('Калькулятор'!$B$5+2),"",IF(T61='Калькулятор'!$B$5+2,XIRR($D$7:D60,$B$7:B60,50),"Х"))</f>
        <v/>
      </c>
      <c r="S61" s="172" t="str">
        <f>IF(T61&gt;('Калькулятор'!$B$5+2),"",IF(T61='Калькулятор'!$B$5+2,F61+E61+J61,"Х"))</f>
        <v/>
      </c>
      <c r="T61" s="162">
        <v>55</v>
      </c>
      <c r="U61" s="163" t="str">
        <f ca="1">'Калькулятор'!E58</f>
        <v>погашено</v>
      </c>
    </row>
    <row r="62" ht="15.6">
      <c r="A62" s="164" t="str">
        <f ca="1">IF(T62&gt;('Калькулятор'!$B$5+2),"",IF(T62='Калькулятор'!$B$5+2,"Усього",'Калькулятор'!C59))</f>
        <v/>
      </c>
      <c r="B62" s="165" t="str">
        <f ca="1">IF(T62&gt;('Калькулятор'!$B$5+2),"",IF(T62='Калькулятор'!$B$5+2,"Х",'Калькулятор'!D59))</f>
        <v/>
      </c>
      <c r="C62" s="166" t="str">
        <f ca="1">IF(T62&gt;('Калькулятор'!$B$5+2),"",IF(T62='Калькулятор'!$B$5+2,SUM($C$8:C61),IFERROR(B62-B61,"")))</f>
        <v/>
      </c>
      <c r="D62" s="167" t="str">
        <f ca="1">IF(T62&gt;('Калькулятор'!$B$5+2),"",IF(T62='Калькулятор'!$B$5+2,SUM(D61),'Калькулятор'!I59))</f>
        <v/>
      </c>
      <c r="E62" s="167" t="str">
        <f ca="1">IF(T62&gt;('Калькулятор'!$B$5+2),"",IF(T62='Калькулятор'!$B$5+2,SUM(E61),'Калькулятор'!G59))</f>
        <v/>
      </c>
      <c r="F62" s="167" t="str">
        <f ca="1">IF(T62&gt;('Калькулятор'!$B$5+2),"",IF(T62='Калькулятор'!$B$5+2,SUM($F$7:F61),'Калькулятор'!H59))</f>
        <v/>
      </c>
      <c r="G62" s="168" t="str">
        <f>IF(T62&gt;('Калькулятор'!$B$5+2),"",IF(T62='Калькулятор'!$B$5+2,0,IF(T62&lt;='Калькулятор'!$B$5,0,0)))</f>
        <v/>
      </c>
      <c r="H62" s="168" t="str">
        <f>IF(T62&gt;('Калькулятор'!$B$5+2),"",IF(T62='Калькулятор'!$B$5+2,0,IF(T62&lt;='Калькулятор'!$B$5,0,0)))</f>
        <v/>
      </c>
      <c r="I62" s="169" t="str">
        <f>IF(T62&gt;('Калькулятор'!$B$5+2),"",IF(T62='Калькулятор'!$B$5+2,0,IF(T62&lt;='Калькулятор'!$B$5,0,0)))</f>
        <v/>
      </c>
      <c r="J62" s="167" t="str">
        <f>IF(T62&gt;('Калькулятор'!$B$5+2),"",IF(T62='Калькулятор'!$B$5+2,SUM($J$7:J61),IF(T62&lt;='Калькулятор'!$B$5,0,0)))</f>
        <v/>
      </c>
      <c r="K62" s="170" t="str">
        <f>IF(T62&gt;('Калькулятор'!$B$5+2),"",IF(T62='Калькулятор'!$B$5+2,0,IF(T62&lt;='Калькулятор'!$B$5,0,0)))</f>
        <v/>
      </c>
      <c r="L62" s="168" t="str">
        <f>IF(T62&gt;('Калькулятор'!$B$5+2),"",IF(T62='Калькулятор'!$B$5+2,0,IF(T62&lt;='Калькулятор'!$B$5,0,0)))</f>
        <v/>
      </c>
      <c r="M62" s="168" t="str">
        <f>IF(T62&gt;('Калькулятор'!$B$5+2),"",IF(T62='Калькулятор'!$B$5+2,0,IF(T62&lt;='Калькулятор'!$B$5,0,0)))</f>
        <v/>
      </c>
      <c r="N62" s="168" t="str">
        <f>IF(T62&gt;('Калькулятор'!$B$5+2),"",IF(T62='Калькулятор'!$B$5+2,0,IF(T62&lt;='Калькулятор'!$B$5,0,0)))</f>
        <v/>
      </c>
      <c r="O62" s="168" t="str">
        <f>IF(T62&gt;('Калькулятор'!$B$5+2),"",IF(T62='Калькулятор'!$B$5+2,0,IF(T62&lt;='Калькулятор'!$B$5,0,0)))</f>
        <v/>
      </c>
      <c r="P62" s="168" t="str">
        <f>IF(T62&gt;('Калькулятор'!$B$5+2),"",IF(T62='Калькулятор'!$B$5+2,0,IF(T62&lt;='Калькулятор'!$B$5,0,0)))</f>
        <v/>
      </c>
      <c r="Q62" s="168" t="str">
        <f>IF(T62&gt;('Калькулятор'!$B$5+2),"",IF(T62='Калькулятор'!$B$5+2,0,IF(T62&lt;='Калькулятор'!$B$5,0,0)))</f>
        <v/>
      </c>
      <c r="R62" s="171" t="str">
        <f>IF(T62&gt;('Калькулятор'!$B$5+2),"",IF(T62='Калькулятор'!$B$5+2,XIRR($D$7:D61,$B$7:B61,50),"Х"))</f>
        <v/>
      </c>
      <c r="S62" s="172" t="str">
        <f>IF(T62&gt;('Калькулятор'!$B$5+2),"",IF(T62='Калькулятор'!$B$5+2,F62+E62+J62,"Х"))</f>
        <v/>
      </c>
      <c r="T62" s="162">
        <v>56</v>
      </c>
      <c r="U62" s="163" t="str">
        <f ca="1">'Калькулятор'!E59</f>
        <v>погашено</v>
      </c>
    </row>
    <row r="63" ht="15.6">
      <c r="A63" s="164" t="str">
        <f ca="1">IF(T63&gt;('Калькулятор'!$B$5+2),"",IF(T63='Калькулятор'!$B$5+2,"Усього",'Калькулятор'!C60))</f>
        <v/>
      </c>
      <c r="B63" s="165" t="str">
        <f ca="1">IF(T63&gt;('Калькулятор'!$B$5+2),"",IF(T63='Калькулятор'!$B$5+2,"Х",'Калькулятор'!D60))</f>
        <v/>
      </c>
      <c r="C63" s="166" t="str">
        <f ca="1">IF(T63&gt;('Калькулятор'!$B$5+2),"",IF(T63='Калькулятор'!$B$5+2,SUM($C$8:C62),IFERROR(B63-B62,"")))</f>
        <v/>
      </c>
      <c r="D63" s="167" t="str">
        <f ca="1">IF(T63&gt;('Калькулятор'!$B$5+2),"",IF(T63='Калькулятор'!$B$5+2,SUM(D62),'Калькулятор'!I60))</f>
        <v/>
      </c>
      <c r="E63" s="167" t="str">
        <f ca="1">IF(T63&gt;('Калькулятор'!$B$5+2),"",IF(T63='Калькулятор'!$B$5+2,SUM(E62),'Калькулятор'!G60))</f>
        <v/>
      </c>
      <c r="F63" s="167" t="str">
        <f ca="1">IF(T63&gt;('Калькулятор'!$B$5+2),"",IF(T63='Калькулятор'!$B$5+2,SUM($F$7:F62),'Калькулятор'!H60))</f>
        <v/>
      </c>
      <c r="G63" s="168" t="str">
        <f>IF(T63&gt;('Калькулятор'!$B$5+2),"",IF(T63='Калькулятор'!$B$5+2,0,IF(T63&lt;='Калькулятор'!$B$5,0,0)))</f>
        <v/>
      </c>
      <c r="H63" s="168" t="str">
        <f>IF(T63&gt;('Калькулятор'!$B$5+2),"",IF(T63='Калькулятор'!$B$5+2,0,IF(T63&lt;='Калькулятор'!$B$5,0,0)))</f>
        <v/>
      </c>
      <c r="I63" s="169" t="str">
        <f>IF(T63&gt;('Калькулятор'!$B$5+2),"",IF(T63='Калькулятор'!$B$5+2,0,IF(T63&lt;='Калькулятор'!$B$5,0,0)))</f>
        <v/>
      </c>
      <c r="J63" s="167" t="str">
        <f>IF(T63&gt;('Калькулятор'!$B$5+2),"",IF(T63='Калькулятор'!$B$5+2,SUM($J$7:J62),IF(T63&lt;='Калькулятор'!$B$5,0,0)))</f>
        <v/>
      </c>
      <c r="K63" s="170" t="str">
        <f>IF(T63&gt;('Калькулятор'!$B$5+2),"",IF(T63='Калькулятор'!$B$5+2,0,IF(T63&lt;='Калькулятор'!$B$5,0,0)))</f>
        <v/>
      </c>
      <c r="L63" s="168" t="str">
        <f>IF(T63&gt;('Калькулятор'!$B$5+2),"",IF(T63='Калькулятор'!$B$5+2,0,IF(T63&lt;='Калькулятор'!$B$5,0,0)))</f>
        <v/>
      </c>
      <c r="M63" s="168" t="str">
        <f>IF(T63&gt;('Калькулятор'!$B$5+2),"",IF(T63='Калькулятор'!$B$5+2,0,IF(T63&lt;='Калькулятор'!$B$5,0,0)))</f>
        <v/>
      </c>
      <c r="N63" s="168" t="str">
        <f>IF(T63&gt;('Калькулятор'!$B$5+2),"",IF(T63='Калькулятор'!$B$5+2,0,IF(T63&lt;='Калькулятор'!$B$5,0,0)))</f>
        <v/>
      </c>
      <c r="O63" s="168" t="str">
        <f>IF(T63&gt;('Калькулятор'!$B$5+2),"",IF(T63='Калькулятор'!$B$5+2,0,IF(T63&lt;='Калькулятор'!$B$5,0,0)))</f>
        <v/>
      </c>
      <c r="P63" s="168" t="str">
        <f>IF(T63&gt;('Калькулятор'!$B$5+2),"",IF(T63='Калькулятор'!$B$5+2,0,IF(T63&lt;='Калькулятор'!$B$5,0,0)))</f>
        <v/>
      </c>
      <c r="Q63" s="168" t="str">
        <f>IF(T63&gt;('Калькулятор'!$B$5+2),"",IF(T63='Калькулятор'!$B$5+2,0,IF(T63&lt;='Калькулятор'!$B$5,0,0)))</f>
        <v/>
      </c>
      <c r="R63" s="171" t="str">
        <f>IF(T63&gt;('Калькулятор'!$B$5+2),"",IF(T63='Калькулятор'!$B$5+2,XIRR($D$7:D62,$B$7:B62,50),"Х"))</f>
        <v/>
      </c>
      <c r="S63" s="172" t="str">
        <f>IF(T63&gt;('Калькулятор'!$B$5+2),"",IF(T63='Калькулятор'!$B$5+2,F63+E63+J63,"Х"))</f>
        <v/>
      </c>
      <c r="T63" s="162">
        <v>57</v>
      </c>
      <c r="U63" s="163" t="str">
        <f ca="1">'Калькулятор'!E60</f>
        <v>погашено</v>
      </c>
    </row>
    <row r="64" ht="15.6">
      <c r="A64" s="164" t="str">
        <f ca="1">IF(T64&gt;('Калькулятор'!$B$5+2),"",IF(T64='Калькулятор'!$B$5+2,"Усього",'Калькулятор'!C61))</f>
        <v/>
      </c>
      <c r="B64" s="165" t="str">
        <f ca="1">IF(T64&gt;('Калькулятор'!$B$5+2),"",IF(T64='Калькулятор'!$B$5+2,"Х",'Калькулятор'!D61))</f>
        <v/>
      </c>
      <c r="C64" s="166" t="str">
        <f ca="1">IF(T64&gt;('Калькулятор'!$B$5+2),"",IF(T64='Калькулятор'!$B$5+2,SUM($C$8:C63),IFERROR(B64-B63,"")))</f>
        <v/>
      </c>
      <c r="D64" s="167" t="str">
        <f ca="1">IF(T64&gt;('Калькулятор'!$B$5+2),"",IF(T64='Калькулятор'!$B$5+2,SUM(D63),'Калькулятор'!I61))</f>
        <v/>
      </c>
      <c r="E64" s="167" t="str">
        <f ca="1">IF(T64&gt;('Калькулятор'!$B$5+2),"",IF(T64='Калькулятор'!$B$5+2,SUM(E63),'Калькулятор'!G61))</f>
        <v/>
      </c>
      <c r="F64" s="167" t="str">
        <f ca="1">IF(T64&gt;('Калькулятор'!$B$5+2),"",IF(T64='Калькулятор'!$B$5+2,SUM($F$7:F63),'Калькулятор'!H61))</f>
        <v/>
      </c>
      <c r="G64" s="168" t="str">
        <f>IF(T64&gt;('Калькулятор'!$B$5+2),"",IF(T64='Калькулятор'!$B$5+2,0,IF(T64&lt;='Калькулятор'!$B$5,0,0)))</f>
        <v/>
      </c>
      <c r="H64" s="168" t="str">
        <f>IF(T64&gt;('Калькулятор'!$B$5+2),"",IF(T64='Калькулятор'!$B$5+2,0,IF(T64&lt;='Калькулятор'!$B$5,0,0)))</f>
        <v/>
      </c>
      <c r="I64" s="169" t="str">
        <f>IF(T64&gt;('Калькулятор'!$B$5+2),"",IF(T64='Калькулятор'!$B$5+2,0,IF(T64&lt;='Калькулятор'!$B$5,0,0)))</f>
        <v/>
      </c>
      <c r="J64" s="167" t="str">
        <f>IF(T64&gt;('Калькулятор'!$B$5+2),"",IF(T64='Калькулятор'!$B$5+2,SUM($J$7:J63),IF(T64&lt;='Калькулятор'!$B$5,0,0)))</f>
        <v/>
      </c>
      <c r="K64" s="170" t="str">
        <f>IF(T64&gt;('Калькулятор'!$B$5+2),"",IF(T64='Калькулятор'!$B$5+2,0,IF(T64&lt;='Калькулятор'!$B$5,0,0)))</f>
        <v/>
      </c>
      <c r="L64" s="168" t="str">
        <f>IF(T64&gt;('Калькулятор'!$B$5+2),"",IF(T64='Калькулятор'!$B$5+2,0,IF(T64&lt;='Калькулятор'!$B$5,0,0)))</f>
        <v/>
      </c>
      <c r="M64" s="168" t="str">
        <f>IF(T64&gt;('Калькулятор'!$B$5+2),"",IF(T64='Калькулятор'!$B$5+2,0,IF(T64&lt;='Калькулятор'!$B$5,0,0)))</f>
        <v/>
      </c>
      <c r="N64" s="168" t="str">
        <f>IF(T64&gt;('Калькулятор'!$B$5+2),"",IF(T64='Калькулятор'!$B$5+2,0,IF(T64&lt;='Калькулятор'!$B$5,0,0)))</f>
        <v/>
      </c>
      <c r="O64" s="168" t="str">
        <f>IF(T64&gt;('Калькулятор'!$B$5+2),"",IF(T64='Калькулятор'!$B$5+2,0,IF(T64&lt;='Калькулятор'!$B$5,0,0)))</f>
        <v/>
      </c>
      <c r="P64" s="168" t="str">
        <f>IF(T64&gt;('Калькулятор'!$B$5+2),"",IF(T64='Калькулятор'!$B$5+2,0,IF(T64&lt;='Калькулятор'!$B$5,0,0)))</f>
        <v/>
      </c>
      <c r="Q64" s="168" t="str">
        <f>IF(T64&gt;('Калькулятор'!$B$5+2),"",IF(T64='Калькулятор'!$B$5+2,0,IF(T64&lt;='Калькулятор'!$B$5,0,0)))</f>
        <v/>
      </c>
      <c r="R64" s="171" t="str">
        <f>IF(T64&gt;('Калькулятор'!$B$5+2),"",IF(T64='Калькулятор'!$B$5+2,XIRR($D$7:D63,$B$7:B63,50),"Х"))</f>
        <v/>
      </c>
      <c r="S64" s="172" t="str">
        <f>IF(T64&gt;('Калькулятор'!$B$5+2),"",IF(T64='Калькулятор'!$B$5+2,F64+E64+J64,"Х"))</f>
        <v/>
      </c>
      <c r="T64" s="162">
        <v>58</v>
      </c>
      <c r="U64" s="163" t="str">
        <f ca="1">'Калькулятор'!E61</f>
        <v>погашено</v>
      </c>
    </row>
    <row r="65" ht="15.6">
      <c r="A65" s="164" t="str">
        <f ca="1">IF(T65&gt;('Калькулятор'!$B$5+2),"",IF(T65='Калькулятор'!$B$5+2,"Усього",'Калькулятор'!C62))</f>
        <v/>
      </c>
      <c r="B65" s="165" t="str">
        <f ca="1">IF(T65&gt;('Калькулятор'!$B$5+2),"",IF(T65='Калькулятор'!$B$5+2,"Х",'Калькулятор'!D62))</f>
        <v/>
      </c>
      <c r="C65" s="166" t="str">
        <f ca="1">IF(T65&gt;('Калькулятор'!$B$5+2),"",IF(T65='Калькулятор'!$B$5+2,SUM($C$8:C64),IFERROR(B65-B64,"")))</f>
        <v/>
      </c>
      <c r="D65" s="167" t="str">
        <f ca="1">IF(T65&gt;('Калькулятор'!$B$5+2),"",IF(T65='Калькулятор'!$B$5+2,SUM(D64),'Калькулятор'!I62))</f>
        <v/>
      </c>
      <c r="E65" s="167" t="str">
        <f ca="1">IF(T65&gt;('Калькулятор'!$B$5+2),"",IF(T65='Калькулятор'!$B$5+2,SUM(E64),'Калькулятор'!G62))</f>
        <v/>
      </c>
      <c r="F65" s="167" t="str">
        <f ca="1">IF(T65&gt;('Калькулятор'!$B$5+2),"",IF(T65='Калькулятор'!$B$5+2,SUM($F$7:F64),'Калькулятор'!H62))</f>
        <v/>
      </c>
      <c r="G65" s="168" t="str">
        <f>IF(T65&gt;('Калькулятор'!$B$5+2),"",IF(T65='Калькулятор'!$B$5+2,0,IF(T65&lt;='Калькулятор'!$B$5,0,0)))</f>
        <v/>
      </c>
      <c r="H65" s="168" t="str">
        <f>IF(T65&gt;('Калькулятор'!$B$5+2),"",IF(T65='Калькулятор'!$B$5+2,0,IF(T65&lt;='Калькулятор'!$B$5,0,0)))</f>
        <v/>
      </c>
      <c r="I65" s="169" t="str">
        <f>IF(T65&gt;('Калькулятор'!$B$5+2),"",IF(T65='Калькулятор'!$B$5+2,0,IF(T65&lt;='Калькулятор'!$B$5,0,0)))</f>
        <v/>
      </c>
      <c r="J65" s="167" t="str">
        <f>IF(T65&gt;('Калькулятор'!$B$5+2),"",IF(T65='Калькулятор'!$B$5+2,SUM($J$7:J64),IF(T65&lt;='Калькулятор'!$B$5,0,0)))</f>
        <v/>
      </c>
      <c r="K65" s="170" t="str">
        <f>IF(T65&gt;('Калькулятор'!$B$5+2),"",IF(T65='Калькулятор'!$B$5+2,0,IF(T65&lt;='Калькулятор'!$B$5,0,0)))</f>
        <v/>
      </c>
      <c r="L65" s="168" t="str">
        <f>IF(T65&gt;('Калькулятор'!$B$5+2),"",IF(T65='Калькулятор'!$B$5+2,0,IF(T65&lt;='Калькулятор'!$B$5,0,0)))</f>
        <v/>
      </c>
      <c r="M65" s="168" t="str">
        <f>IF(T65&gt;('Калькулятор'!$B$5+2),"",IF(T65='Калькулятор'!$B$5+2,0,IF(T65&lt;='Калькулятор'!$B$5,0,0)))</f>
        <v/>
      </c>
      <c r="N65" s="168" t="str">
        <f>IF(T65&gt;('Калькулятор'!$B$5+2),"",IF(T65='Калькулятор'!$B$5+2,0,IF(T65&lt;='Калькулятор'!$B$5,0,0)))</f>
        <v/>
      </c>
      <c r="O65" s="168" t="str">
        <f>IF(T65&gt;('Калькулятор'!$B$5+2),"",IF(T65='Калькулятор'!$B$5+2,0,IF(T65&lt;='Калькулятор'!$B$5,0,0)))</f>
        <v/>
      </c>
      <c r="P65" s="168" t="str">
        <f>IF(T65&gt;('Калькулятор'!$B$5+2),"",IF(T65='Калькулятор'!$B$5+2,0,IF(T65&lt;='Калькулятор'!$B$5,0,0)))</f>
        <v/>
      </c>
      <c r="Q65" s="168" t="str">
        <f>IF(T65&gt;('Калькулятор'!$B$5+2),"",IF(T65='Калькулятор'!$B$5+2,0,IF(T65&lt;='Калькулятор'!$B$5,0,0)))</f>
        <v/>
      </c>
      <c r="R65" s="171" t="str">
        <f>IF(T65&gt;('Калькулятор'!$B$5+2),"",IF(T65='Калькулятор'!$B$5+2,XIRR($D$7:D64,$B$7:B64,50),"Х"))</f>
        <v/>
      </c>
      <c r="S65" s="172" t="str">
        <f>IF(T65&gt;('Калькулятор'!$B$5+2),"",IF(T65='Калькулятор'!$B$5+2,F65+E65+J65,"Х"))</f>
        <v/>
      </c>
      <c r="T65" s="162">
        <v>59</v>
      </c>
      <c r="U65" s="163" t="str">
        <f ca="1">'Калькулятор'!E62</f>
        <v>погашено</v>
      </c>
    </row>
    <row r="66" ht="15.6">
      <c r="A66" s="164" t="str">
        <f ca="1">IF(T66&gt;('Калькулятор'!$B$5+2),"",IF(T66='Калькулятор'!$B$5+2,"Усього",'Калькулятор'!C63))</f>
        <v/>
      </c>
      <c r="B66" s="165" t="str">
        <f ca="1">IF(T66&gt;('Калькулятор'!$B$5+2),"",IF(T66='Калькулятор'!$B$5+2,"Х",'Калькулятор'!D63))</f>
        <v/>
      </c>
      <c r="C66" s="166" t="str">
        <f ca="1">IF(T66&gt;('Калькулятор'!$B$5+2),"",IF(T66='Калькулятор'!$B$5+2,SUM($C$8:C65),IFERROR(B66-B65,"")))</f>
        <v/>
      </c>
      <c r="D66" s="167" t="str">
        <f ca="1">IF(T66&gt;('Калькулятор'!$B$5+2),"",IF(T66='Калькулятор'!$B$5+2,SUM(D65),'Калькулятор'!I63))</f>
        <v/>
      </c>
      <c r="E66" s="167" t="str">
        <f ca="1">IF(T66&gt;('Калькулятор'!$B$5+2),"",IF(T66='Калькулятор'!$B$5+2,SUM(E65),'Калькулятор'!G63))</f>
        <v/>
      </c>
      <c r="F66" s="167" t="str">
        <f ca="1">IF(T66&gt;('Калькулятор'!$B$5+2),"",IF(T66='Калькулятор'!$B$5+2,SUM($F$7:F65),'Калькулятор'!H63))</f>
        <v/>
      </c>
      <c r="G66" s="168" t="str">
        <f>IF(T66&gt;('Калькулятор'!$B$5+2),"",IF(T66='Калькулятор'!$B$5+2,0,IF(T66&lt;='Калькулятор'!$B$5,0,0)))</f>
        <v/>
      </c>
      <c r="H66" s="168" t="str">
        <f>IF(T66&gt;('Калькулятор'!$B$5+2),"",IF(T66='Калькулятор'!$B$5+2,0,IF(T66&lt;='Калькулятор'!$B$5,0,0)))</f>
        <v/>
      </c>
      <c r="I66" s="169" t="str">
        <f>IF(T66&gt;('Калькулятор'!$B$5+2),"",IF(T66='Калькулятор'!$B$5+2,0,IF(T66&lt;='Калькулятор'!$B$5,0,0)))</f>
        <v/>
      </c>
      <c r="J66" s="167" t="str">
        <f>IF(T66&gt;('Калькулятор'!$B$5+2),"",IF(T66='Калькулятор'!$B$5+2,SUM($J$7:J65),IF(T66&lt;='Калькулятор'!$B$5,0,0)))</f>
        <v/>
      </c>
      <c r="K66" s="170" t="str">
        <f>IF(T66&gt;('Калькулятор'!$B$5+2),"",IF(T66='Калькулятор'!$B$5+2,0,IF(T66&lt;='Калькулятор'!$B$5,0,0)))</f>
        <v/>
      </c>
      <c r="L66" s="168" t="str">
        <f>IF(T66&gt;('Калькулятор'!$B$5+2),"",IF(T66='Калькулятор'!$B$5+2,0,IF(T66&lt;='Калькулятор'!$B$5,0,0)))</f>
        <v/>
      </c>
      <c r="M66" s="168" t="str">
        <f>IF(T66&gt;('Калькулятор'!$B$5+2),"",IF(T66='Калькулятор'!$B$5+2,0,IF(T66&lt;='Калькулятор'!$B$5,0,0)))</f>
        <v/>
      </c>
      <c r="N66" s="168" t="str">
        <f>IF(T66&gt;('Калькулятор'!$B$5+2),"",IF(T66='Калькулятор'!$B$5+2,0,IF(T66&lt;='Калькулятор'!$B$5,0,0)))</f>
        <v/>
      </c>
      <c r="O66" s="168" t="str">
        <f>IF(T66&gt;('Калькулятор'!$B$5+2),"",IF(T66='Калькулятор'!$B$5+2,0,IF(T66&lt;='Калькулятор'!$B$5,0,0)))</f>
        <v/>
      </c>
      <c r="P66" s="168" t="str">
        <f>IF(T66&gt;('Калькулятор'!$B$5+2),"",IF(T66='Калькулятор'!$B$5+2,0,IF(T66&lt;='Калькулятор'!$B$5,0,0)))</f>
        <v/>
      </c>
      <c r="Q66" s="168" t="str">
        <f>IF(T66&gt;('Калькулятор'!$B$5+2),"",IF(T66='Калькулятор'!$B$5+2,0,IF(T66&lt;='Калькулятор'!$B$5,0,0)))</f>
        <v/>
      </c>
      <c r="R66" s="171" t="str">
        <f>IF(T66&gt;('Калькулятор'!$B$5+2),"",IF(T66='Калькулятор'!$B$5+2,XIRR($D$7:D65,$B$7:B65,50),"Х"))</f>
        <v/>
      </c>
      <c r="S66" s="172" t="str">
        <f>IF(T66&gt;('Калькулятор'!$B$5+2),"",IF(T66='Калькулятор'!$B$5+2,F66+E66+J66,"Х"))</f>
        <v/>
      </c>
      <c r="T66" s="162">
        <v>60</v>
      </c>
      <c r="U66" s="163" t="str">
        <f ca="1">'Калькулятор'!E63</f>
        <v>погашено</v>
      </c>
    </row>
    <row r="67" ht="15.6">
      <c r="A67" s="164" t="str">
        <f ca="1">IF(T67&gt;('Калькулятор'!$B$5+2),"",IF(T67='Калькулятор'!$B$5+2,"Усього",'Калькулятор'!C64))</f>
        <v/>
      </c>
      <c r="B67" s="165" t="str">
        <f ca="1">IF(T67&gt;('Калькулятор'!$B$5+2),"",IF(T67='Калькулятор'!$B$5+2,"Х",'Калькулятор'!D64))</f>
        <v/>
      </c>
      <c r="C67" s="166" t="str">
        <f ca="1">IF(T67&gt;('Калькулятор'!$B$5+2),"",IF(T67='Калькулятор'!$B$5+2,SUM($C$8:C66),IFERROR(B67-B66,"")))</f>
        <v/>
      </c>
      <c r="D67" s="167" t="str">
        <f ca="1">IF(T67&gt;('Калькулятор'!$B$5+2),"",IF(T67='Калькулятор'!$B$5+2,SUM(D66),'Калькулятор'!I64))</f>
        <v/>
      </c>
      <c r="E67" s="167" t="str">
        <f ca="1">IF(T67&gt;('Калькулятор'!$B$5+2),"",IF(T67='Калькулятор'!$B$5+2,SUM(E66),'Калькулятор'!G64))</f>
        <v/>
      </c>
      <c r="F67" s="167" t="str">
        <f ca="1">IF(T67&gt;('Калькулятор'!$B$5+2),"",IF(T67='Калькулятор'!$B$5+2,SUM($F$7:F66),'Калькулятор'!H64))</f>
        <v/>
      </c>
      <c r="G67" s="168" t="str">
        <f>IF(T67&gt;('Калькулятор'!$B$5+2),"",IF(T67='Калькулятор'!$B$5+2,0,IF(T67&lt;='Калькулятор'!$B$5,0,0)))</f>
        <v/>
      </c>
      <c r="H67" s="168" t="str">
        <f>IF(T67&gt;('Калькулятор'!$B$5+2),"",IF(T67='Калькулятор'!$B$5+2,0,IF(T67&lt;='Калькулятор'!$B$5,0,0)))</f>
        <v/>
      </c>
      <c r="I67" s="169" t="str">
        <f>IF(T67&gt;('Калькулятор'!$B$5+2),"",IF(T67='Калькулятор'!$B$5+2,0,IF(T67&lt;='Калькулятор'!$B$5,0,0)))</f>
        <v/>
      </c>
      <c r="J67" s="167" t="str">
        <f>IF(T67&gt;('Калькулятор'!$B$5+2),"",IF(T67='Калькулятор'!$B$5+2,SUM($J$7:J66),IF(T67&lt;='Калькулятор'!$B$5,0,0)))</f>
        <v/>
      </c>
      <c r="K67" s="170" t="str">
        <f>IF(T67&gt;('Калькулятор'!$B$5+2),"",IF(T67='Калькулятор'!$B$5+2,0,IF(T67&lt;='Калькулятор'!$B$5,0,0)))</f>
        <v/>
      </c>
      <c r="L67" s="168" t="str">
        <f>IF(T67&gt;('Калькулятор'!$B$5+2),"",IF(T67='Калькулятор'!$B$5+2,0,IF(T67&lt;='Калькулятор'!$B$5,0,0)))</f>
        <v/>
      </c>
      <c r="M67" s="168" t="str">
        <f>IF(T67&gt;('Калькулятор'!$B$5+2),"",IF(T67='Калькулятор'!$B$5+2,0,IF(T67&lt;='Калькулятор'!$B$5,0,0)))</f>
        <v/>
      </c>
      <c r="N67" s="168" t="str">
        <f>IF(T67&gt;('Калькулятор'!$B$5+2),"",IF(T67='Калькулятор'!$B$5+2,0,IF(T67&lt;='Калькулятор'!$B$5,0,0)))</f>
        <v/>
      </c>
      <c r="O67" s="168" t="str">
        <f>IF(T67&gt;('Калькулятор'!$B$5+2),"",IF(T67='Калькулятор'!$B$5+2,0,IF(T67&lt;='Калькулятор'!$B$5,0,0)))</f>
        <v/>
      </c>
      <c r="P67" s="168" t="str">
        <f>IF(T67&gt;('Калькулятор'!$B$5+2),"",IF(T67='Калькулятор'!$B$5+2,0,IF(T67&lt;='Калькулятор'!$B$5,0,0)))</f>
        <v/>
      </c>
      <c r="Q67" s="168" t="str">
        <f>IF(T67&gt;('Калькулятор'!$B$5+2),"",IF(T67='Калькулятор'!$B$5+2,0,IF(T67&lt;='Калькулятор'!$B$5,0,0)))</f>
        <v/>
      </c>
      <c r="R67" s="171" t="str">
        <f>IF(T67&gt;('Калькулятор'!$B$5+2),"",IF(T67='Калькулятор'!$B$5+2,XIRR($D$7:D66,$B$7:B66,50),"Х"))</f>
        <v/>
      </c>
      <c r="S67" s="172" t="str">
        <f>IF(T67&gt;('Калькулятор'!$B$5+2),"",IF(T67='Калькулятор'!$B$5+2,F67+E67+J67,"Х"))</f>
        <v/>
      </c>
      <c r="T67" s="162">
        <v>61</v>
      </c>
      <c r="U67" s="163" t="str">
        <f ca="1">'Калькулятор'!E64</f>
        <v>погашено</v>
      </c>
    </row>
    <row r="68" ht="15.6">
      <c r="A68" s="164" t="str">
        <f ca="1">IF(T68&gt;('Калькулятор'!$B$5+2),"",IF(T68='Калькулятор'!$B$5+2,"Усього",'Калькулятор'!C65))</f>
        <v/>
      </c>
      <c r="B68" s="165" t="str">
        <f ca="1">IF(T68&gt;('Калькулятор'!$B$5+2),"",IF(T68='Калькулятор'!$B$5+2,"Х",'Калькулятор'!D65))</f>
        <v/>
      </c>
      <c r="C68" s="166" t="str">
        <f ca="1">IF(T68&gt;('Калькулятор'!$B$5+2),"",IF(T68='Калькулятор'!$B$5+2,SUM($C$8:C67),IFERROR(B68-B67,"")))</f>
        <v/>
      </c>
      <c r="D68" s="167" t="str">
        <f ca="1">IF(T68&gt;('Калькулятор'!$B$5+2),"",IF(T68='Калькулятор'!$B$5+2,SUM(D67),'Калькулятор'!I65))</f>
        <v/>
      </c>
      <c r="E68" s="167" t="str">
        <f ca="1">IF(T68&gt;('Калькулятор'!$B$5+2),"",IF(T68='Калькулятор'!$B$5+2,SUM(E67),'Калькулятор'!G65))</f>
        <v/>
      </c>
      <c r="F68" s="167" t="str">
        <f ca="1">IF(T68&gt;('Калькулятор'!$B$5+2),"",IF(T68='Калькулятор'!$B$5+2,SUM($F$7:F67),'Калькулятор'!H65))</f>
        <v/>
      </c>
      <c r="G68" s="168" t="str">
        <f>IF(T68&gt;('Калькулятор'!$B$5+2),"",IF(T68='Калькулятор'!$B$5+2,0,IF(T68&lt;='Калькулятор'!$B$5,0,0)))</f>
        <v/>
      </c>
      <c r="H68" s="168" t="str">
        <f>IF(T68&gt;('Калькулятор'!$B$5+2),"",IF(T68='Калькулятор'!$B$5+2,0,IF(T68&lt;='Калькулятор'!$B$5,0,0)))</f>
        <v/>
      </c>
      <c r="I68" s="169" t="str">
        <f>IF(T68&gt;('Калькулятор'!$B$5+2),"",IF(T68='Калькулятор'!$B$5+2,0,IF(T68&lt;='Калькулятор'!$B$5,0,0)))</f>
        <v/>
      </c>
      <c r="J68" s="167" t="str">
        <f>IF(T68&gt;('Калькулятор'!$B$5+2),"",IF(T68='Калькулятор'!$B$5+2,SUM($J$7:J67),IF(T68&lt;='Калькулятор'!$B$5,0,0)))</f>
        <v/>
      </c>
      <c r="K68" s="170" t="str">
        <f>IF(T68&gt;('Калькулятор'!$B$5+2),"",IF(T68='Калькулятор'!$B$5+2,0,IF(T68&lt;='Калькулятор'!$B$5,0,0)))</f>
        <v/>
      </c>
      <c r="L68" s="168" t="str">
        <f>IF(T68&gt;('Калькулятор'!$B$5+2),"",IF(T68='Калькулятор'!$B$5+2,0,IF(T68&lt;='Калькулятор'!$B$5,0,0)))</f>
        <v/>
      </c>
      <c r="M68" s="168" t="str">
        <f>IF(T68&gt;('Калькулятор'!$B$5+2),"",IF(T68='Калькулятор'!$B$5+2,0,IF(T68&lt;='Калькулятор'!$B$5,0,0)))</f>
        <v/>
      </c>
      <c r="N68" s="168" t="str">
        <f>IF(T68&gt;('Калькулятор'!$B$5+2),"",IF(T68='Калькулятор'!$B$5+2,0,IF(T68&lt;='Калькулятор'!$B$5,0,0)))</f>
        <v/>
      </c>
      <c r="O68" s="168" t="str">
        <f>IF(T68&gt;('Калькулятор'!$B$5+2),"",IF(T68='Калькулятор'!$B$5+2,0,IF(T68&lt;='Калькулятор'!$B$5,0,0)))</f>
        <v/>
      </c>
      <c r="P68" s="168" t="str">
        <f>IF(T68&gt;('Калькулятор'!$B$5+2),"",IF(T68='Калькулятор'!$B$5+2,0,IF(T68&lt;='Калькулятор'!$B$5,0,0)))</f>
        <v/>
      </c>
      <c r="Q68" s="168" t="str">
        <f>IF(T68&gt;('Калькулятор'!$B$5+2),"",IF(T68='Калькулятор'!$B$5+2,0,IF(T68&lt;='Калькулятор'!$B$5,0,0)))</f>
        <v/>
      </c>
      <c r="R68" s="171" t="str">
        <f>IF(T68&gt;('Калькулятор'!$B$5+2),"",IF(T68='Калькулятор'!$B$5+2,XIRR($D$7:D67,$B$7:B67,50),"Х"))</f>
        <v/>
      </c>
      <c r="S68" s="172" t="str">
        <f>IF(T68&gt;('Калькулятор'!$B$5+2),"",IF(T68='Калькулятор'!$B$5+2,F68+E68+J68,"Х"))</f>
        <v/>
      </c>
      <c r="T68" s="162">
        <v>62</v>
      </c>
      <c r="U68" s="163" t="str">
        <f ca="1">'Калькулятор'!E65</f>
        <v>погашено</v>
      </c>
    </row>
    <row r="69" ht="15.6">
      <c r="A69" s="164" t="str">
        <f ca="1">IF(T69&gt;('Калькулятор'!$B$5+2),"",IF(T69='Калькулятор'!$B$5+2,"Усього",'Калькулятор'!C66))</f>
        <v/>
      </c>
      <c r="B69" s="165" t="str">
        <f ca="1">IF(T69&gt;('Калькулятор'!$B$5+2),"",IF(T69='Калькулятор'!$B$5+2,"Х",'Калькулятор'!D66))</f>
        <v/>
      </c>
      <c r="C69" s="166" t="str">
        <f ca="1">IF(T69&gt;('Калькулятор'!$B$5+2),"",IF(T69='Калькулятор'!$B$5+2,SUM($C$8:C68),IFERROR(B69-B68,"")))</f>
        <v/>
      </c>
      <c r="D69" s="167" t="str">
        <f ca="1">IF(T69&gt;('Калькулятор'!$B$5+2),"",IF(T69='Калькулятор'!$B$5+2,SUM(D68),'Калькулятор'!I66))</f>
        <v/>
      </c>
      <c r="E69" s="167" t="str">
        <f ca="1">IF(T69&gt;('Калькулятор'!$B$5+2),"",IF(T69='Калькулятор'!$B$5+2,SUM(E68),'Калькулятор'!G66))</f>
        <v/>
      </c>
      <c r="F69" s="167" t="str">
        <f ca="1">IF(T69&gt;('Калькулятор'!$B$5+2),"",IF(T69='Калькулятор'!$B$5+2,SUM($F$7:F68),'Калькулятор'!H66))</f>
        <v/>
      </c>
      <c r="G69" s="168" t="str">
        <f>IF(T69&gt;('Калькулятор'!$B$5+2),"",IF(T69='Калькулятор'!$B$5+2,0,IF(T69&lt;='Калькулятор'!$B$5,0,0)))</f>
        <v/>
      </c>
      <c r="H69" s="168" t="str">
        <f>IF(T69&gt;('Калькулятор'!$B$5+2),"",IF(T69='Калькулятор'!$B$5+2,0,IF(T69&lt;='Калькулятор'!$B$5,0,0)))</f>
        <v/>
      </c>
      <c r="I69" s="169" t="str">
        <f>IF(T69&gt;('Калькулятор'!$B$5+2),"",IF(T69='Калькулятор'!$B$5+2,0,IF(T69&lt;='Калькулятор'!$B$5,0,0)))</f>
        <v/>
      </c>
      <c r="J69" s="167" t="str">
        <f>IF(T69&gt;('Калькулятор'!$B$5+2),"",IF(T69='Калькулятор'!$B$5+2,SUM($J$7:J68),IF(T69&lt;='Калькулятор'!$B$5,0,0)))</f>
        <v/>
      </c>
      <c r="K69" s="170" t="str">
        <f>IF(T69&gt;('Калькулятор'!$B$5+2),"",IF(T69='Калькулятор'!$B$5+2,0,IF(T69&lt;='Калькулятор'!$B$5,0,0)))</f>
        <v/>
      </c>
      <c r="L69" s="168" t="str">
        <f>IF(T69&gt;('Калькулятор'!$B$5+2),"",IF(T69='Калькулятор'!$B$5+2,0,IF(T69&lt;='Калькулятор'!$B$5,0,0)))</f>
        <v/>
      </c>
      <c r="M69" s="168" t="str">
        <f>IF(T69&gt;('Калькулятор'!$B$5+2),"",IF(T69='Калькулятор'!$B$5+2,0,IF(T69&lt;='Калькулятор'!$B$5,0,0)))</f>
        <v/>
      </c>
      <c r="N69" s="168" t="str">
        <f>IF(T69&gt;('Калькулятор'!$B$5+2),"",IF(T69='Калькулятор'!$B$5+2,0,IF(T69&lt;='Калькулятор'!$B$5,0,0)))</f>
        <v/>
      </c>
      <c r="O69" s="168" t="str">
        <f>IF(T69&gt;('Калькулятор'!$B$5+2),"",IF(T69='Калькулятор'!$B$5+2,0,IF(T69&lt;='Калькулятор'!$B$5,0,0)))</f>
        <v/>
      </c>
      <c r="P69" s="168" t="str">
        <f>IF(T69&gt;('Калькулятор'!$B$5+2),"",IF(T69='Калькулятор'!$B$5+2,0,IF(T69&lt;='Калькулятор'!$B$5,0,0)))</f>
        <v/>
      </c>
      <c r="Q69" s="168" t="str">
        <f>IF(T69&gt;('Калькулятор'!$B$5+2),"",IF(T69='Калькулятор'!$B$5+2,0,IF(T69&lt;='Калькулятор'!$B$5,0,0)))</f>
        <v/>
      </c>
      <c r="R69" s="171" t="str">
        <f>IF(T69&gt;('Калькулятор'!$B$5+2),"",IF(T69='Калькулятор'!$B$5+2,XIRR($D$7:D68,$B$7:B68,50),"Х"))</f>
        <v/>
      </c>
      <c r="S69" s="172" t="str">
        <f>IF(T69&gt;('Калькулятор'!$B$5+2),"",IF(T69='Калькулятор'!$B$5+2,F69+E69+J69,"Х"))</f>
        <v/>
      </c>
      <c r="T69" s="162">
        <v>63</v>
      </c>
      <c r="U69" s="163" t="str">
        <f ca="1">'Калькулятор'!E66</f>
        <v>погашено</v>
      </c>
    </row>
    <row r="70" ht="15.6">
      <c r="A70" s="164" t="str">
        <f ca="1">IF(T70&gt;('Калькулятор'!$B$5+2),"",IF(T70='Калькулятор'!$B$5+2,"Усього",'Калькулятор'!C67))</f>
        <v/>
      </c>
      <c r="B70" s="165" t="str">
        <f ca="1">IF(T70&gt;('Калькулятор'!$B$5+2),"",IF(T70='Калькулятор'!$B$5+2,"Х",'Калькулятор'!D67))</f>
        <v/>
      </c>
      <c r="C70" s="166" t="str">
        <f ca="1">IF(T70&gt;('Калькулятор'!$B$5+2),"",IF(T70='Калькулятор'!$B$5+2,SUM($C$8:C69),IFERROR(B70-B69,"")))</f>
        <v/>
      </c>
      <c r="D70" s="167" t="str">
        <f ca="1">IF(T70&gt;('Калькулятор'!$B$5+2),"",IF(T70='Калькулятор'!$B$5+2,SUM(D69),'Калькулятор'!I67))</f>
        <v/>
      </c>
      <c r="E70" s="167" t="str">
        <f ca="1">IF(T70&gt;('Калькулятор'!$B$5+2),"",IF(T70='Калькулятор'!$B$5+2,SUM(E69),'Калькулятор'!G67))</f>
        <v/>
      </c>
      <c r="F70" s="167" t="str">
        <f ca="1">IF(T70&gt;('Калькулятор'!$B$5+2),"",IF(T70='Калькулятор'!$B$5+2,SUM($F$7:F69),'Калькулятор'!H67))</f>
        <v/>
      </c>
      <c r="G70" s="168" t="str">
        <f>IF(T70&gt;('Калькулятор'!$B$5+2),"",IF(T70='Калькулятор'!$B$5+2,0,IF(T70&lt;='Калькулятор'!$B$5,0,0)))</f>
        <v/>
      </c>
      <c r="H70" s="168" t="str">
        <f>IF(T70&gt;('Калькулятор'!$B$5+2),"",IF(T70='Калькулятор'!$B$5+2,0,IF(T70&lt;='Калькулятор'!$B$5,0,0)))</f>
        <v/>
      </c>
      <c r="I70" s="169" t="str">
        <f>IF(T70&gt;('Калькулятор'!$B$5+2),"",IF(T70='Калькулятор'!$B$5+2,0,IF(T70&lt;='Калькулятор'!$B$5,0,0)))</f>
        <v/>
      </c>
      <c r="J70" s="167" t="str">
        <f>IF(T70&gt;('Калькулятор'!$B$5+2),"",IF(T70='Калькулятор'!$B$5+2,SUM($J$7:J69),IF(T70&lt;='Калькулятор'!$B$5,0,0)))</f>
        <v/>
      </c>
      <c r="K70" s="170" t="str">
        <f>IF(T70&gt;('Калькулятор'!$B$5+2),"",IF(T70='Калькулятор'!$B$5+2,0,IF(T70&lt;='Калькулятор'!$B$5,0,0)))</f>
        <v/>
      </c>
      <c r="L70" s="168" t="str">
        <f>IF(T70&gt;('Калькулятор'!$B$5+2),"",IF(T70='Калькулятор'!$B$5+2,0,IF(T70&lt;='Калькулятор'!$B$5,0,0)))</f>
        <v/>
      </c>
      <c r="M70" s="168" t="str">
        <f>IF(T70&gt;('Калькулятор'!$B$5+2),"",IF(T70='Калькулятор'!$B$5+2,0,IF(T70&lt;='Калькулятор'!$B$5,0,0)))</f>
        <v/>
      </c>
      <c r="N70" s="168" t="str">
        <f>IF(T70&gt;('Калькулятор'!$B$5+2),"",IF(T70='Калькулятор'!$B$5+2,0,IF(T70&lt;='Калькулятор'!$B$5,0,0)))</f>
        <v/>
      </c>
      <c r="O70" s="168" t="str">
        <f>IF(T70&gt;('Калькулятор'!$B$5+2),"",IF(T70='Калькулятор'!$B$5+2,0,IF(T70&lt;='Калькулятор'!$B$5,0,0)))</f>
        <v/>
      </c>
      <c r="P70" s="168" t="str">
        <f>IF(T70&gt;('Калькулятор'!$B$5+2),"",IF(T70='Калькулятор'!$B$5+2,0,IF(T70&lt;='Калькулятор'!$B$5,0,0)))</f>
        <v/>
      </c>
      <c r="Q70" s="168" t="str">
        <f>IF(T70&gt;('Калькулятор'!$B$5+2),"",IF(T70='Калькулятор'!$B$5+2,0,IF(T70&lt;='Калькулятор'!$B$5,0,0)))</f>
        <v/>
      </c>
      <c r="R70" s="171" t="str">
        <f>IF(T70&gt;('Калькулятор'!$B$5+2),"",IF(T70='Калькулятор'!$B$5+2,XIRR($D$7:D69,$B$7:B69,50),"Х"))</f>
        <v/>
      </c>
      <c r="S70" s="172" t="str">
        <f>IF(T70&gt;('Калькулятор'!$B$5+2),"",IF(T70='Калькулятор'!$B$5+2,F70+E70+J70,"Х"))</f>
        <v/>
      </c>
      <c r="T70" s="162">
        <v>64</v>
      </c>
      <c r="U70" s="163" t="str">
        <f ca="1">'Калькулятор'!E67</f>
        <v>погашено</v>
      </c>
    </row>
    <row r="71" ht="15.6">
      <c r="A71" s="164" t="str">
        <f ca="1">IF(T71&gt;('Калькулятор'!$B$5+2),"",IF(T71='Калькулятор'!$B$5+2,"Усього",'Калькулятор'!C68))</f>
        <v/>
      </c>
      <c r="B71" s="165" t="str">
        <f ca="1">IF(T71&gt;('Калькулятор'!$B$5+2),"",IF(T71='Калькулятор'!$B$5+2,"Х",'Калькулятор'!D68))</f>
        <v/>
      </c>
      <c r="C71" s="166" t="str">
        <f ca="1">IF(T71&gt;('Калькулятор'!$B$5+2),"",IF(T71='Калькулятор'!$B$5+2,SUM($C$8:C70),IFERROR(B71-B70,"")))</f>
        <v/>
      </c>
      <c r="D71" s="167" t="str">
        <f ca="1">IF(T71&gt;('Калькулятор'!$B$5+2),"",IF(T71='Калькулятор'!$B$5+2,SUM(D70),'Калькулятор'!I68))</f>
        <v/>
      </c>
      <c r="E71" s="167" t="str">
        <f ca="1">IF(T71&gt;('Калькулятор'!$B$5+2),"",IF(T71='Калькулятор'!$B$5+2,SUM(E70),'Калькулятор'!G68))</f>
        <v/>
      </c>
      <c r="F71" s="167" t="str">
        <f ca="1">IF(T71&gt;('Калькулятор'!$B$5+2),"",IF(T71='Калькулятор'!$B$5+2,SUM($F$7:F70),'Калькулятор'!H68))</f>
        <v/>
      </c>
      <c r="G71" s="168" t="str">
        <f>IF(T71&gt;('Калькулятор'!$B$5+2),"",IF(T71='Калькулятор'!$B$5+2,0,IF(T71&lt;='Калькулятор'!$B$5,0,0)))</f>
        <v/>
      </c>
      <c r="H71" s="168" t="str">
        <f>IF(T71&gt;('Калькулятор'!$B$5+2),"",IF(T71='Калькулятор'!$B$5+2,0,IF(T71&lt;='Калькулятор'!$B$5,0,0)))</f>
        <v/>
      </c>
      <c r="I71" s="169" t="str">
        <f>IF(T71&gt;('Калькулятор'!$B$5+2),"",IF(T71='Калькулятор'!$B$5+2,0,IF(T71&lt;='Калькулятор'!$B$5,0,0)))</f>
        <v/>
      </c>
      <c r="J71" s="167" t="str">
        <f>IF(T71&gt;('Калькулятор'!$B$5+2),"",IF(T71='Калькулятор'!$B$5+2,SUM($J$7:J70),IF(T71&lt;='Калькулятор'!$B$5,0,0)))</f>
        <v/>
      </c>
      <c r="K71" s="170" t="str">
        <f>IF(T71&gt;('Калькулятор'!$B$5+2),"",IF(T71='Калькулятор'!$B$5+2,0,IF(T71&lt;='Калькулятор'!$B$5,0,0)))</f>
        <v/>
      </c>
      <c r="L71" s="168" t="str">
        <f>IF(T71&gt;('Калькулятор'!$B$5+2),"",IF(T71='Калькулятор'!$B$5+2,0,IF(T71&lt;='Калькулятор'!$B$5,0,0)))</f>
        <v/>
      </c>
      <c r="M71" s="168" t="str">
        <f>IF(T71&gt;('Калькулятор'!$B$5+2),"",IF(T71='Калькулятор'!$B$5+2,0,IF(T71&lt;='Калькулятор'!$B$5,0,0)))</f>
        <v/>
      </c>
      <c r="N71" s="168" t="str">
        <f>IF(T71&gt;('Калькулятор'!$B$5+2),"",IF(T71='Калькулятор'!$B$5+2,0,IF(T71&lt;='Калькулятор'!$B$5,0,0)))</f>
        <v/>
      </c>
      <c r="O71" s="168" t="str">
        <f>IF(T71&gt;('Калькулятор'!$B$5+2),"",IF(T71='Калькулятор'!$B$5+2,0,IF(T71&lt;='Калькулятор'!$B$5,0,0)))</f>
        <v/>
      </c>
      <c r="P71" s="168" t="str">
        <f>IF(T71&gt;('Калькулятор'!$B$5+2),"",IF(T71='Калькулятор'!$B$5+2,0,IF(T71&lt;='Калькулятор'!$B$5,0,0)))</f>
        <v/>
      </c>
      <c r="Q71" s="168" t="str">
        <f>IF(T71&gt;('Калькулятор'!$B$5+2),"",IF(T71='Калькулятор'!$B$5+2,0,IF(T71&lt;='Калькулятор'!$B$5,0,0)))</f>
        <v/>
      </c>
      <c r="R71" s="171" t="str">
        <f>IF(T71&gt;('Калькулятор'!$B$5+2),"",IF(T71='Калькулятор'!$B$5+2,XIRR($D$7:D70,$B$7:B70,50),"Х"))</f>
        <v/>
      </c>
      <c r="S71" s="172" t="str">
        <f>IF(T71&gt;('Калькулятор'!$B$5+2),"",IF(T71='Калькулятор'!$B$5+2,F71+E71+J71,"Х"))</f>
        <v/>
      </c>
      <c r="T71" s="162">
        <v>65</v>
      </c>
      <c r="U71" s="163" t="str">
        <f ca="1">'Калькулятор'!E68</f>
        <v>погашено</v>
      </c>
    </row>
    <row r="72" ht="15.6">
      <c r="A72" s="164" t="str">
        <f ca="1">IF(T72&gt;('Калькулятор'!$B$5+2),"",IF(T72='Калькулятор'!$B$5+2,"Усього",'Калькулятор'!C69))</f>
        <v/>
      </c>
      <c r="B72" s="165" t="str">
        <f ca="1">IF(T72&gt;('Калькулятор'!$B$5+2),"",IF(T72='Калькулятор'!$B$5+2,"Х",'Калькулятор'!D69))</f>
        <v/>
      </c>
      <c r="C72" s="166" t="str">
        <f ca="1">IF(T72&gt;('Калькулятор'!$B$5+2),"",IF(T72='Калькулятор'!$B$5+2,SUM($C$8:C71),IFERROR(B72-B71,"")))</f>
        <v/>
      </c>
      <c r="D72" s="167" t="str">
        <f ca="1">IF(T72&gt;('Калькулятор'!$B$5+2),"",IF(T72='Калькулятор'!$B$5+2,SUM(D71),'Калькулятор'!I69))</f>
        <v/>
      </c>
      <c r="E72" s="167" t="str">
        <f ca="1">IF(T72&gt;('Калькулятор'!$B$5+2),"",IF(T72='Калькулятор'!$B$5+2,SUM(E71),'Калькулятор'!G69))</f>
        <v/>
      </c>
      <c r="F72" s="167" t="str">
        <f ca="1">IF(T72&gt;('Калькулятор'!$B$5+2),"",IF(T72='Калькулятор'!$B$5+2,SUM($F$7:F71),'Калькулятор'!H69))</f>
        <v/>
      </c>
      <c r="G72" s="168" t="str">
        <f>IF(T72&gt;('Калькулятор'!$B$5+2),"",IF(T72='Калькулятор'!$B$5+2,0,IF(T72&lt;='Калькулятор'!$B$5,0,0)))</f>
        <v/>
      </c>
      <c r="H72" s="168" t="str">
        <f>IF(T72&gt;('Калькулятор'!$B$5+2),"",IF(T72='Калькулятор'!$B$5+2,0,IF(T72&lt;='Калькулятор'!$B$5,0,0)))</f>
        <v/>
      </c>
      <c r="I72" s="169" t="str">
        <f>IF(T72&gt;('Калькулятор'!$B$5+2),"",IF(T72='Калькулятор'!$B$5+2,0,IF(T72&lt;='Калькулятор'!$B$5,0,0)))</f>
        <v/>
      </c>
      <c r="J72" s="167" t="str">
        <f>IF(T72&gt;('Калькулятор'!$B$5+2),"",IF(T72='Калькулятор'!$B$5+2,SUM($J$7:J71),IF(T72&lt;='Калькулятор'!$B$5,0,0)))</f>
        <v/>
      </c>
      <c r="K72" s="170" t="str">
        <f>IF(T72&gt;('Калькулятор'!$B$5+2),"",IF(T72='Калькулятор'!$B$5+2,0,IF(T72&lt;='Калькулятор'!$B$5,0,0)))</f>
        <v/>
      </c>
      <c r="L72" s="168" t="str">
        <f>IF(T72&gt;('Калькулятор'!$B$5+2),"",IF(T72='Калькулятор'!$B$5+2,0,IF(T72&lt;='Калькулятор'!$B$5,0,0)))</f>
        <v/>
      </c>
      <c r="M72" s="168" t="str">
        <f>IF(T72&gt;('Калькулятор'!$B$5+2),"",IF(T72='Калькулятор'!$B$5+2,0,IF(T72&lt;='Калькулятор'!$B$5,0,0)))</f>
        <v/>
      </c>
      <c r="N72" s="168" t="str">
        <f>IF(T72&gt;('Калькулятор'!$B$5+2),"",IF(T72='Калькулятор'!$B$5+2,0,IF(T72&lt;='Калькулятор'!$B$5,0,0)))</f>
        <v/>
      </c>
      <c r="O72" s="168" t="str">
        <f>IF(T72&gt;('Калькулятор'!$B$5+2),"",IF(T72='Калькулятор'!$B$5+2,0,IF(T72&lt;='Калькулятор'!$B$5,0,0)))</f>
        <v/>
      </c>
      <c r="P72" s="168" t="str">
        <f>IF(T72&gt;('Калькулятор'!$B$5+2),"",IF(T72='Калькулятор'!$B$5+2,0,IF(T72&lt;='Калькулятор'!$B$5,0,0)))</f>
        <v/>
      </c>
      <c r="Q72" s="168" t="str">
        <f>IF(T72&gt;('Калькулятор'!$B$5+2),"",IF(T72='Калькулятор'!$B$5+2,0,IF(T72&lt;='Калькулятор'!$B$5,0,0)))</f>
        <v/>
      </c>
      <c r="R72" s="171" t="str">
        <f>IF(T72&gt;('Калькулятор'!$B$5+2),"",IF(T72='Калькулятор'!$B$5+2,XIRR($D$7:D71,$B$7:B71,50),"Х"))</f>
        <v/>
      </c>
      <c r="S72" s="172" t="str">
        <f>IF(T72&gt;('Калькулятор'!$B$5+2),"",IF(T72='Калькулятор'!$B$5+2,F72+E72+J72,"Х"))</f>
        <v/>
      </c>
      <c r="T72" s="162">
        <v>66</v>
      </c>
      <c r="U72" s="163" t="str">
        <f ca="1">'Калькулятор'!E69</f>
        <v>погашено</v>
      </c>
    </row>
    <row r="73" ht="15.6">
      <c r="A73" s="164" t="str">
        <f ca="1">IF(T73&gt;('Калькулятор'!$B$5+2),"",IF(T73='Калькулятор'!$B$5+2,"Усього",'Калькулятор'!C70))</f>
        <v/>
      </c>
      <c r="B73" s="165" t="str">
        <f ca="1">IF(T73&gt;('Калькулятор'!$B$5+2),"",IF(T73='Калькулятор'!$B$5+2,"Х",'Калькулятор'!D70))</f>
        <v/>
      </c>
      <c r="C73" s="166" t="str">
        <f ca="1">IF(T73&gt;('Калькулятор'!$B$5+2),"",IF(T73='Калькулятор'!$B$5+2,SUM($C$8:C72),IFERROR(B73-B72,"")))</f>
        <v/>
      </c>
      <c r="D73" s="167" t="str">
        <f ca="1">IF(T73&gt;('Калькулятор'!$B$5+2),"",IF(T73='Калькулятор'!$B$5+2,SUM(D72),'Калькулятор'!I70))</f>
        <v/>
      </c>
      <c r="E73" s="167" t="str">
        <f ca="1">IF(T73&gt;('Калькулятор'!$B$5+2),"",IF(T73='Калькулятор'!$B$5+2,SUM(E72),'Калькулятор'!G70))</f>
        <v/>
      </c>
      <c r="F73" s="167" t="str">
        <f ca="1">IF(T73&gt;('Калькулятор'!$B$5+2),"",IF(T73='Калькулятор'!$B$5+2,SUM($F$7:F72),'Калькулятор'!H70))</f>
        <v/>
      </c>
      <c r="G73" s="168" t="str">
        <f>IF(T73&gt;('Калькулятор'!$B$5+2),"",IF(T73='Калькулятор'!$B$5+2,0,IF(T73&lt;='Калькулятор'!$B$5,0,0)))</f>
        <v/>
      </c>
      <c r="H73" s="168" t="str">
        <f>IF(T73&gt;('Калькулятор'!$B$5+2),"",IF(T73='Калькулятор'!$B$5+2,0,IF(T73&lt;='Калькулятор'!$B$5,0,0)))</f>
        <v/>
      </c>
      <c r="I73" s="169" t="str">
        <f>IF(T73&gt;('Калькулятор'!$B$5+2),"",IF(T73='Калькулятор'!$B$5+2,0,IF(T73&lt;='Калькулятор'!$B$5,0,0)))</f>
        <v/>
      </c>
      <c r="J73" s="167" t="str">
        <f>IF(T73&gt;('Калькулятор'!$B$5+2),"",IF(T73='Калькулятор'!$B$5+2,SUM($J$7:J72),IF(T73&lt;='Калькулятор'!$B$5,0,0)))</f>
        <v/>
      </c>
      <c r="K73" s="170" t="str">
        <f>IF(T73&gt;('Калькулятор'!$B$5+2),"",IF(T73='Калькулятор'!$B$5+2,0,IF(T73&lt;='Калькулятор'!$B$5,0,0)))</f>
        <v/>
      </c>
      <c r="L73" s="168" t="str">
        <f>IF(T73&gt;('Калькулятор'!$B$5+2),"",IF(T73='Калькулятор'!$B$5+2,0,IF(T73&lt;='Калькулятор'!$B$5,0,0)))</f>
        <v/>
      </c>
      <c r="M73" s="168" t="str">
        <f>IF(T73&gt;('Калькулятор'!$B$5+2),"",IF(T73='Калькулятор'!$B$5+2,0,IF(T73&lt;='Калькулятор'!$B$5,0,0)))</f>
        <v/>
      </c>
      <c r="N73" s="168" t="str">
        <f>IF(T73&gt;('Калькулятор'!$B$5+2),"",IF(T73='Калькулятор'!$B$5+2,0,IF(T73&lt;='Калькулятор'!$B$5,0,0)))</f>
        <v/>
      </c>
      <c r="O73" s="168" t="str">
        <f>IF(T73&gt;('Калькулятор'!$B$5+2),"",IF(T73='Калькулятор'!$B$5+2,0,IF(T73&lt;='Калькулятор'!$B$5,0,0)))</f>
        <v/>
      </c>
      <c r="P73" s="168" t="str">
        <f>IF(T73&gt;('Калькулятор'!$B$5+2),"",IF(T73='Калькулятор'!$B$5+2,0,IF(T73&lt;='Калькулятор'!$B$5,0,0)))</f>
        <v/>
      </c>
      <c r="Q73" s="168" t="str">
        <f>IF(T73&gt;('Калькулятор'!$B$5+2),"",IF(T73='Калькулятор'!$B$5+2,0,IF(T73&lt;='Калькулятор'!$B$5,0,0)))</f>
        <v/>
      </c>
      <c r="R73" s="171" t="str">
        <f>IF(T73&gt;('Калькулятор'!$B$5+2),"",IF(T73='Калькулятор'!$B$5+2,XIRR($D$7:D72,$B$7:B72,50),"Х"))</f>
        <v/>
      </c>
      <c r="S73" s="172" t="str">
        <f>IF(T73&gt;('Калькулятор'!$B$5+2),"",IF(T73='Калькулятор'!$B$5+2,F73+E73+J73,"Х"))</f>
        <v/>
      </c>
      <c r="T73" s="162">
        <v>67</v>
      </c>
      <c r="U73" s="163" t="str">
        <f ca="1">'Калькулятор'!E70</f>
        <v>погашено</v>
      </c>
    </row>
    <row r="74" ht="15.6">
      <c r="A74" s="164" t="str">
        <f ca="1">IF(T74&gt;('Калькулятор'!$B$5+2),"",IF(T74='Калькулятор'!$B$5+2,"Усього",'Калькулятор'!C71))</f>
        <v/>
      </c>
      <c r="B74" s="165" t="str">
        <f ca="1">IF(T74&gt;('Калькулятор'!$B$5+2),"",IF(T74='Калькулятор'!$B$5+2,"Х",'Калькулятор'!D71))</f>
        <v/>
      </c>
      <c r="C74" s="166" t="str">
        <f ca="1">IF(T74&gt;('Калькулятор'!$B$5+2),"",IF(T74='Калькулятор'!$B$5+2,SUM($C$8:C73),IFERROR(B74-B73,"")))</f>
        <v/>
      </c>
      <c r="D74" s="167" t="str">
        <f ca="1">IF(T74&gt;('Калькулятор'!$B$5+2),"",IF(T74='Калькулятор'!$B$5+2,SUM(D73),'Калькулятор'!I71))</f>
        <v/>
      </c>
      <c r="E74" s="167" t="str">
        <f ca="1">IF(T74&gt;('Калькулятор'!$B$5+2),"",IF(T74='Калькулятор'!$B$5+2,SUM(E73),'Калькулятор'!G71))</f>
        <v/>
      </c>
      <c r="F74" s="167" t="str">
        <f ca="1">IF(T74&gt;('Калькулятор'!$B$5+2),"",IF(T74='Калькулятор'!$B$5+2,SUM($F$7:F73),'Калькулятор'!H71))</f>
        <v/>
      </c>
      <c r="G74" s="168" t="str">
        <f>IF(T74&gt;('Калькулятор'!$B$5+2),"",IF(T74='Калькулятор'!$B$5+2,0,IF(T74&lt;='Калькулятор'!$B$5,0,0)))</f>
        <v/>
      </c>
      <c r="H74" s="168" t="str">
        <f>IF(T74&gt;('Калькулятор'!$B$5+2),"",IF(T74='Калькулятор'!$B$5+2,0,IF(T74&lt;='Калькулятор'!$B$5,0,0)))</f>
        <v/>
      </c>
      <c r="I74" s="169" t="str">
        <f>IF(T74&gt;('Калькулятор'!$B$5+2),"",IF(T74='Калькулятор'!$B$5+2,0,IF(T74&lt;='Калькулятор'!$B$5,0,0)))</f>
        <v/>
      </c>
      <c r="J74" s="167" t="str">
        <f>IF(T74&gt;('Калькулятор'!$B$5+2),"",IF(T74='Калькулятор'!$B$5+2,SUM($J$7:J73),IF(T74&lt;='Калькулятор'!$B$5,0,0)))</f>
        <v/>
      </c>
      <c r="K74" s="170" t="str">
        <f>IF(T74&gt;('Калькулятор'!$B$5+2),"",IF(T74='Калькулятор'!$B$5+2,0,IF(T74&lt;='Калькулятор'!$B$5,0,0)))</f>
        <v/>
      </c>
      <c r="L74" s="168" t="str">
        <f>IF(T74&gt;('Калькулятор'!$B$5+2),"",IF(T74='Калькулятор'!$B$5+2,0,IF(T74&lt;='Калькулятор'!$B$5,0,0)))</f>
        <v/>
      </c>
      <c r="M74" s="168" t="str">
        <f>IF(T74&gt;('Калькулятор'!$B$5+2),"",IF(T74='Калькулятор'!$B$5+2,0,IF(T74&lt;='Калькулятор'!$B$5,0,0)))</f>
        <v/>
      </c>
      <c r="N74" s="168" t="str">
        <f>IF(T74&gt;('Калькулятор'!$B$5+2),"",IF(T74='Калькулятор'!$B$5+2,0,IF(T74&lt;='Калькулятор'!$B$5,0,0)))</f>
        <v/>
      </c>
      <c r="O74" s="168" t="str">
        <f>IF(T74&gt;('Калькулятор'!$B$5+2),"",IF(T74='Калькулятор'!$B$5+2,0,IF(T74&lt;='Калькулятор'!$B$5,0,0)))</f>
        <v/>
      </c>
      <c r="P74" s="168" t="str">
        <f>IF(T74&gt;('Калькулятор'!$B$5+2),"",IF(T74='Калькулятор'!$B$5+2,0,IF(T74&lt;='Калькулятор'!$B$5,0,0)))</f>
        <v/>
      </c>
      <c r="Q74" s="168" t="str">
        <f>IF(T74&gt;('Калькулятор'!$B$5+2),"",IF(T74='Калькулятор'!$B$5+2,0,IF(T74&lt;='Калькулятор'!$B$5,0,0)))</f>
        <v/>
      </c>
      <c r="R74" s="171" t="str">
        <f>IF(T74&gt;('Калькулятор'!$B$5+2),"",IF(T74='Калькулятор'!$B$5+2,XIRR($D$7:D73,$B$7:B73,50),"Х"))</f>
        <v/>
      </c>
      <c r="S74" s="172" t="str">
        <f>IF(T74&gt;('Калькулятор'!$B$5+2),"",IF(T74='Калькулятор'!$B$5+2,F74+E74+J74,"Х"))</f>
        <v/>
      </c>
      <c r="T74" s="162">
        <v>68</v>
      </c>
      <c r="U74" s="163" t="str">
        <f ca="1">'Калькулятор'!E71</f>
        <v>погашено</v>
      </c>
    </row>
    <row r="75" ht="15.6">
      <c r="A75" s="164" t="str">
        <f ca="1">IF(T75&gt;('Калькулятор'!$B$5+2),"",IF(T75='Калькулятор'!$B$5+2,"Усього",'Калькулятор'!C72))</f>
        <v/>
      </c>
      <c r="B75" s="165" t="str">
        <f ca="1">IF(T75&gt;('Калькулятор'!$B$5+2),"",IF(T75='Калькулятор'!$B$5+2,"Х",'Калькулятор'!D72))</f>
        <v/>
      </c>
      <c r="C75" s="166" t="str">
        <f ca="1">IF(T75&gt;('Калькулятор'!$B$5+2),"",IF(T75='Калькулятор'!$B$5+2,SUM($C$8:C74),IFERROR(B75-B74,"")))</f>
        <v/>
      </c>
      <c r="D75" s="167" t="str">
        <f ca="1">IF(T75&gt;('Калькулятор'!$B$5+2),"",IF(T75='Калькулятор'!$B$5+2,SUM(D74),'Калькулятор'!I72))</f>
        <v/>
      </c>
      <c r="E75" s="167" t="str">
        <f ca="1">IF(T75&gt;('Калькулятор'!$B$5+2),"",IF(T75='Калькулятор'!$B$5+2,SUM(E74),'Калькулятор'!G72))</f>
        <v/>
      </c>
      <c r="F75" s="167" t="str">
        <f ca="1">IF(T75&gt;('Калькулятор'!$B$5+2),"",IF(T75='Калькулятор'!$B$5+2,SUM($F$7:F74),'Калькулятор'!H72))</f>
        <v/>
      </c>
      <c r="G75" s="168" t="str">
        <f>IF(T75&gt;('Калькулятор'!$B$5+2),"",IF(T75='Калькулятор'!$B$5+2,0,IF(T75&lt;='Калькулятор'!$B$5,0,0)))</f>
        <v/>
      </c>
      <c r="H75" s="168" t="str">
        <f>IF(T75&gt;('Калькулятор'!$B$5+2),"",IF(T75='Калькулятор'!$B$5+2,0,IF(T75&lt;='Калькулятор'!$B$5,0,0)))</f>
        <v/>
      </c>
      <c r="I75" s="169" t="str">
        <f>IF(T75&gt;('Калькулятор'!$B$5+2),"",IF(T75='Калькулятор'!$B$5+2,0,IF(T75&lt;='Калькулятор'!$B$5,0,0)))</f>
        <v/>
      </c>
      <c r="J75" s="167" t="str">
        <f>IF(T75&gt;('Калькулятор'!$B$5+2),"",IF(T75='Калькулятор'!$B$5+2,SUM($J$7:J74),IF(T75&lt;='Калькулятор'!$B$5,0,0)))</f>
        <v/>
      </c>
      <c r="K75" s="170" t="str">
        <f>IF(T75&gt;('Калькулятор'!$B$5+2),"",IF(T75='Калькулятор'!$B$5+2,0,IF(T75&lt;='Калькулятор'!$B$5,0,0)))</f>
        <v/>
      </c>
      <c r="L75" s="168" t="str">
        <f>IF(T75&gt;('Калькулятор'!$B$5+2),"",IF(T75='Калькулятор'!$B$5+2,0,IF(T75&lt;='Калькулятор'!$B$5,0,0)))</f>
        <v/>
      </c>
      <c r="M75" s="168" t="str">
        <f>IF(T75&gt;('Калькулятор'!$B$5+2),"",IF(T75='Калькулятор'!$B$5+2,0,IF(T75&lt;='Калькулятор'!$B$5,0,0)))</f>
        <v/>
      </c>
      <c r="N75" s="168" t="str">
        <f>IF(T75&gt;('Калькулятор'!$B$5+2),"",IF(T75='Калькулятор'!$B$5+2,0,IF(T75&lt;='Калькулятор'!$B$5,0,0)))</f>
        <v/>
      </c>
      <c r="O75" s="168" t="str">
        <f>IF(T75&gt;('Калькулятор'!$B$5+2),"",IF(T75='Калькулятор'!$B$5+2,0,IF(T75&lt;='Калькулятор'!$B$5,0,0)))</f>
        <v/>
      </c>
      <c r="P75" s="168" t="str">
        <f>IF(T75&gt;('Калькулятор'!$B$5+2),"",IF(T75='Калькулятор'!$B$5+2,0,IF(T75&lt;='Калькулятор'!$B$5,0,0)))</f>
        <v/>
      </c>
      <c r="Q75" s="168" t="str">
        <f>IF(T75&gt;('Калькулятор'!$B$5+2),"",IF(T75='Калькулятор'!$B$5+2,0,IF(T75&lt;='Калькулятор'!$B$5,0,0)))</f>
        <v/>
      </c>
      <c r="R75" s="171" t="str">
        <f>IF(T75&gt;('Калькулятор'!$B$5+2),"",IF(T75='Калькулятор'!$B$5+2,XIRR($D$7:D74,$B$7:B74,50),"Х"))</f>
        <v/>
      </c>
      <c r="S75" s="172" t="str">
        <f>IF(T75&gt;('Калькулятор'!$B$5+2),"",IF(T75='Калькулятор'!$B$5+2,F75+E75+J75,"Х"))</f>
        <v/>
      </c>
      <c r="T75" s="162">
        <v>69</v>
      </c>
      <c r="U75" s="163" t="str">
        <f ca="1">'Калькулятор'!E72</f>
        <v>погашено</v>
      </c>
    </row>
    <row r="76" ht="15.6">
      <c r="A76" s="164" t="str">
        <f ca="1">IF(T76&gt;('Калькулятор'!$B$5+2),"",IF(T76='Калькулятор'!$B$5+2,"Усього",'Калькулятор'!C73))</f>
        <v/>
      </c>
      <c r="B76" s="165" t="str">
        <f ca="1">IF(T76&gt;('Калькулятор'!$B$5+2),"",IF(T76='Калькулятор'!$B$5+2,"Х",'Калькулятор'!D73))</f>
        <v/>
      </c>
      <c r="C76" s="166" t="str">
        <f ca="1">IF(T76&gt;('Калькулятор'!$B$5+2),"",IF(T76='Калькулятор'!$B$5+2,SUM($C$8:C75),IFERROR(B76-B75,"")))</f>
        <v/>
      </c>
      <c r="D76" s="167" t="str">
        <f ca="1">IF(T76&gt;('Калькулятор'!$B$5+2),"",IF(T76='Калькулятор'!$B$5+2,SUM(D75),'Калькулятор'!I73))</f>
        <v/>
      </c>
      <c r="E76" s="167" t="str">
        <f ca="1">IF(T76&gt;('Калькулятор'!$B$5+2),"",IF(T76='Калькулятор'!$B$5+2,SUM(E75),'Калькулятор'!G73))</f>
        <v/>
      </c>
      <c r="F76" s="167" t="str">
        <f ca="1">IF(T76&gt;('Калькулятор'!$B$5+2),"",IF(T76='Калькулятор'!$B$5+2,SUM($F$7:F75),'Калькулятор'!H73))</f>
        <v/>
      </c>
      <c r="G76" s="168" t="str">
        <f>IF(T76&gt;('Калькулятор'!$B$5+2),"",IF(T76='Калькулятор'!$B$5+2,0,IF(T76&lt;='Калькулятор'!$B$5,0,0)))</f>
        <v/>
      </c>
      <c r="H76" s="168" t="str">
        <f>IF(T76&gt;('Калькулятор'!$B$5+2),"",IF(T76='Калькулятор'!$B$5+2,0,IF(T76&lt;='Калькулятор'!$B$5,0,0)))</f>
        <v/>
      </c>
      <c r="I76" s="169" t="str">
        <f>IF(T76&gt;('Калькулятор'!$B$5+2),"",IF(T76='Калькулятор'!$B$5+2,0,IF(T76&lt;='Калькулятор'!$B$5,0,0)))</f>
        <v/>
      </c>
      <c r="J76" s="167" t="str">
        <f>IF(T76&gt;('Калькулятор'!$B$5+2),"",IF(T76='Калькулятор'!$B$5+2,SUM($J$7:J75),IF(T76&lt;='Калькулятор'!$B$5,0,0)))</f>
        <v/>
      </c>
      <c r="K76" s="170" t="str">
        <f>IF(T76&gt;('Калькулятор'!$B$5+2),"",IF(T76='Калькулятор'!$B$5+2,0,IF(T76&lt;='Калькулятор'!$B$5,0,0)))</f>
        <v/>
      </c>
      <c r="L76" s="168" t="str">
        <f>IF(T76&gt;('Калькулятор'!$B$5+2),"",IF(T76='Калькулятор'!$B$5+2,0,IF(T76&lt;='Калькулятор'!$B$5,0,0)))</f>
        <v/>
      </c>
      <c r="M76" s="168" t="str">
        <f>IF(T76&gt;('Калькулятор'!$B$5+2),"",IF(T76='Калькулятор'!$B$5+2,0,IF(T76&lt;='Калькулятор'!$B$5,0,0)))</f>
        <v/>
      </c>
      <c r="N76" s="168" t="str">
        <f>IF(T76&gt;('Калькулятор'!$B$5+2),"",IF(T76='Калькулятор'!$B$5+2,0,IF(T76&lt;='Калькулятор'!$B$5,0,0)))</f>
        <v/>
      </c>
      <c r="O76" s="168" t="str">
        <f>IF(T76&gt;('Калькулятор'!$B$5+2),"",IF(T76='Калькулятор'!$B$5+2,0,IF(T76&lt;='Калькулятор'!$B$5,0,0)))</f>
        <v/>
      </c>
      <c r="P76" s="168" t="str">
        <f>IF(T76&gt;('Калькулятор'!$B$5+2),"",IF(T76='Калькулятор'!$B$5+2,0,IF(T76&lt;='Калькулятор'!$B$5,0,0)))</f>
        <v/>
      </c>
      <c r="Q76" s="168" t="str">
        <f>IF(T76&gt;('Калькулятор'!$B$5+2),"",IF(T76='Калькулятор'!$B$5+2,0,IF(T76&lt;='Калькулятор'!$B$5,0,0)))</f>
        <v/>
      </c>
      <c r="R76" s="171" t="str">
        <f>IF(T76&gt;('Калькулятор'!$B$5+2),"",IF(T76='Калькулятор'!$B$5+2,XIRR($D$7:D75,$B$7:B75,50),"Х"))</f>
        <v/>
      </c>
      <c r="S76" s="172" t="str">
        <f>IF(T76&gt;('Калькулятор'!$B$5+2),"",IF(T76='Калькулятор'!$B$5+2,F76+E76+J76,"Х"))</f>
        <v/>
      </c>
      <c r="T76" s="162">
        <v>70</v>
      </c>
      <c r="U76" s="163" t="str">
        <f ca="1">'Калькулятор'!E73</f>
        <v>погашено</v>
      </c>
    </row>
    <row r="77" ht="15.6">
      <c r="A77" s="164" t="str">
        <f ca="1">IF(T77&gt;('Калькулятор'!$B$5+2),"",IF(T77='Калькулятор'!$B$5+2,"Усього",'Калькулятор'!C74))</f>
        <v/>
      </c>
      <c r="B77" s="165" t="str">
        <f ca="1">IF(T77&gt;('Калькулятор'!$B$5+2),"",IF(T77='Калькулятор'!$B$5+2,"Х",'Калькулятор'!D74))</f>
        <v/>
      </c>
      <c r="C77" s="166" t="str">
        <f ca="1">IF(T77&gt;('Калькулятор'!$B$5+2),"",IF(T77='Калькулятор'!$B$5+2,SUM($C$8:C76),IFERROR(B77-B76,"")))</f>
        <v/>
      </c>
      <c r="D77" s="167" t="str">
        <f ca="1">IF(T77&gt;('Калькулятор'!$B$5+2),"",IF(T77='Калькулятор'!$B$5+2,SUM(D76),'Калькулятор'!I74))</f>
        <v/>
      </c>
      <c r="E77" s="167" t="str">
        <f ca="1">IF(T77&gt;('Калькулятор'!$B$5+2),"",IF(T77='Калькулятор'!$B$5+2,SUM(E76),'Калькулятор'!G74))</f>
        <v/>
      </c>
      <c r="F77" s="167" t="str">
        <f ca="1">IF(T77&gt;('Калькулятор'!$B$5+2),"",IF(T77='Калькулятор'!$B$5+2,SUM($F$7:F76),'Калькулятор'!H74))</f>
        <v/>
      </c>
      <c r="G77" s="168" t="str">
        <f>IF(T77&gt;('Калькулятор'!$B$5+2),"",IF(T77='Калькулятор'!$B$5+2,0,IF(T77&lt;='Калькулятор'!$B$5,0,0)))</f>
        <v/>
      </c>
      <c r="H77" s="168" t="str">
        <f>IF(T77&gt;('Калькулятор'!$B$5+2),"",IF(T77='Калькулятор'!$B$5+2,0,IF(T77&lt;='Калькулятор'!$B$5,0,0)))</f>
        <v/>
      </c>
      <c r="I77" s="169" t="str">
        <f>IF(T77&gt;('Калькулятор'!$B$5+2),"",IF(T77='Калькулятор'!$B$5+2,0,IF(T77&lt;='Калькулятор'!$B$5,0,0)))</f>
        <v/>
      </c>
      <c r="J77" s="167" t="str">
        <f>IF(T77&gt;('Калькулятор'!$B$5+2),"",IF(T77='Калькулятор'!$B$5+2,SUM($J$7:J76),IF(T77&lt;='Калькулятор'!$B$5,0,0)))</f>
        <v/>
      </c>
      <c r="K77" s="170" t="str">
        <f>IF(T77&gt;('Калькулятор'!$B$5+2),"",IF(T77='Калькулятор'!$B$5+2,0,IF(T77&lt;='Калькулятор'!$B$5,0,0)))</f>
        <v/>
      </c>
      <c r="L77" s="168" t="str">
        <f>IF(T77&gt;('Калькулятор'!$B$5+2),"",IF(T77='Калькулятор'!$B$5+2,0,IF(T77&lt;='Калькулятор'!$B$5,0,0)))</f>
        <v/>
      </c>
      <c r="M77" s="168" t="str">
        <f>IF(T77&gt;('Калькулятор'!$B$5+2),"",IF(T77='Калькулятор'!$B$5+2,0,IF(T77&lt;='Калькулятор'!$B$5,0,0)))</f>
        <v/>
      </c>
      <c r="N77" s="168" t="str">
        <f>IF(T77&gt;('Калькулятор'!$B$5+2),"",IF(T77='Калькулятор'!$B$5+2,0,IF(T77&lt;='Калькулятор'!$B$5,0,0)))</f>
        <v/>
      </c>
      <c r="O77" s="168" t="str">
        <f>IF(T77&gt;('Калькулятор'!$B$5+2),"",IF(T77='Калькулятор'!$B$5+2,0,IF(T77&lt;='Калькулятор'!$B$5,0,0)))</f>
        <v/>
      </c>
      <c r="P77" s="168" t="str">
        <f>IF(T77&gt;('Калькулятор'!$B$5+2),"",IF(T77='Калькулятор'!$B$5+2,0,IF(T77&lt;='Калькулятор'!$B$5,0,0)))</f>
        <v/>
      </c>
      <c r="Q77" s="168" t="str">
        <f>IF(T77&gt;('Калькулятор'!$B$5+2),"",IF(T77='Калькулятор'!$B$5+2,0,IF(T77&lt;='Калькулятор'!$B$5,0,0)))</f>
        <v/>
      </c>
      <c r="R77" s="171" t="str">
        <f>IF(T77&gt;('Калькулятор'!$B$5+2),"",IF(T77='Калькулятор'!$B$5+2,XIRR($D$7:D76,$B$7:B76,50),"Х"))</f>
        <v/>
      </c>
      <c r="S77" s="172" t="str">
        <f>IF(T77&gt;('Калькулятор'!$B$5+2),"",IF(T77='Калькулятор'!$B$5+2,F77+E77+J77,"Х"))</f>
        <v/>
      </c>
      <c r="T77" s="162">
        <v>71</v>
      </c>
      <c r="U77" s="163" t="str">
        <f ca="1">'Калькулятор'!E74</f>
        <v>погашено</v>
      </c>
    </row>
    <row r="78" ht="15.6">
      <c r="A78" s="164" t="str">
        <f ca="1">IF(T78&gt;('Калькулятор'!$B$5+2),"",IF(T78='Калькулятор'!$B$5+2,"Усього",'Калькулятор'!C75))</f>
        <v/>
      </c>
      <c r="B78" s="165" t="str">
        <f ca="1">IF(T78&gt;('Калькулятор'!$B$5+2),"",IF(T78='Калькулятор'!$B$5+2,"Х",'Калькулятор'!D75))</f>
        <v/>
      </c>
      <c r="C78" s="166" t="str">
        <f ca="1">IF(T78&gt;('Калькулятор'!$B$5+2),"",IF(T78='Калькулятор'!$B$5+2,SUM($C$8:C77),IFERROR(B78-B77,"")))</f>
        <v/>
      </c>
      <c r="D78" s="167" t="str">
        <f ca="1">IF(T78&gt;('Калькулятор'!$B$5+2),"",IF(T78='Калькулятор'!$B$5+2,SUM(D77),'Калькулятор'!I75))</f>
        <v/>
      </c>
      <c r="E78" s="167" t="str">
        <f ca="1">IF(T78&gt;('Калькулятор'!$B$5+2),"",IF(T78='Калькулятор'!$B$5+2,SUM(E77),'Калькулятор'!G75))</f>
        <v/>
      </c>
      <c r="F78" s="167" t="str">
        <f ca="1">IF(T78&gt;('Калькулятор'!$B$5+2),"",IF(T78='Калькулятор'!$B$5+2,SUM($F$7:F77),'Калькулятор'!H75))</f>
        <v/>
      </c>
      <c r="G78" s="168" t="str">
        <f>IF(T78&gt;('Калькулятор'!$B$5+2),"",IF(T78='Калькулятор'!$B$5+2,0,IF(T78&lt;='Калькулятор'!$B$5,0,0)))</f>
        <v/>
      </c>
      <c r="H78" s="168" t="str">
        <f>IF(T78&gt;('Калькулятор'!$B$5+2),"",IF(T78='Калькулятор'!$B$5+2,0,IF(T78&lt;='Калькулятор'!$B$5,0,0)))</f>
        <v/>
      </c>
      <c r="I78" s="169" t="str">
        <f>IF(T78&gt;('Калькулятор'!$B$5+2),"",IF(T78='Калькулятор'!$B$5+2,0,IF(T78&lt;='Калькулятор'!$B$5,0,0)))</f>
        <v/>
      </c>
      <c r="J78" s="167" t="str">
        <f>IF(T78&gt;('Калькулятор'!$B$5+2),"",IF(T78='Калькулятор'!$B$5+2,SUM($J$7:J77),IF(T78&lt;='Калькулятор'!$B$5,0,0)))</f>
        <v/>
      </c>
      <c r="K78" s="170" t="str">
        <f>IF(T78&gt;('Калькулятор'!$B$5+2),"",IF(T78='Калькулятор'!$B$5+2,0,IF(T78&lt;='Калькулятор'!$B$5,0,0)))</f>
        <v/>
      </c>
      <c r="L78" s="168" t="str">
        <f>IF(T78&gt;('Калькулятор'!$B$5+2),"",IF(T78='Калькулятор'!$B$5+2,0,IF(T78&lt;='Калькулятор'!$B$5,0,0)))</f>
        <v/>
      </c>
      <c r="M78" s="168" t="str">
        <f>IF(T78&gt;('Калькулятор'!$B$5+2),"",IF(T78='Калькулятор'!$B$5+2,0,IF(T78&lt;='Калькулятор'!$B$5,0,0)))</f>
        <v/>
      </c>
      <c r="N78" s="168" t="str">
        <f>IF(T78&gt;('Калькулятор'!$B$5+2),"",IF(T78='Калькулятор'!$B$5+2,0,IF(T78&lt;='Калькулятор'!$B$5,0,0)))</f>
        <v/>
      </c>
      <c r="O78" s="168" t="str">
        <f>IF(T78&gt;('Калькулятор'!$B$5+2),"",IF(T78='Калькулятор'!$B$5+2,0,IF(T78&lt;='Калькулятор'!$B$5,0,0)))</f>
        <v/>
      </c>
      <c r="P78" s="168" t="str">
        <f>IF(T78&gt;('Калькулятор'!$B$5+2),"",IF(T78='Калькулятор'!$B$5+2,0,IF(T78&lt;='Калькулятор'!$B$5,0,0)))</f>
        <v/>
      </c>
      <c r="Q78" s="168" t="str">
        <f>IF(T78&gt;('Калькулятор'!$B$5+2),"",IF(T78='Калькулятор'!$B$5+2,0,IF(T78&lt;='Калькулятор'!$B$5,0,0)))</f>
        <v/>
      </c>
      <c r="R78" s="171" t="str">
        <f>IF(T78&gt;('Калькулятор'!$B$5+2),"",IF(T78='Калькулятор'!$B$5+2,XIRR($D$7:D77,$B$7:B77,50),"Х"))</f>
        <v/>
      </c>
      <c r="S78" s="172" t="str">
        <f>IF(T78&gt;('Калькулятор'!$B$5+2),"",IF(T78='Калькулятор'!$B$5+2,F78+E78+J78,"Х"))</f>
        <v/>
      </c>
      <c r="T78" s="162">
        <v>72</v>
      </c>
      <c r="U78" s="163" t="str">
        <f ca="1">'Калькулятор'!E75</f>
        <v>погашено</v>
      </c>
    </row>
    <row r="79" ht="15.6">
      <c r="A79" s="164" t="str">
        <f ca="1">IF(T79&gt;('Калькулятор'!$B$5+2),"",IF(T79='Калькулятор'!$B$5+2,"Усього",'Калькулятор'!C76))</f>
        <v/>
      </c>
      <c r="B79" s="165" t="str">
        <f ca="1">IF(T79&gt;('Калькулятор'!$B$5+2),"",IF(T79='Калькулятор'!$B$5+2,"Х",'Калькулятор'!D76))</f>
        <v/>
      </c>
      <c r="C79" s="166" t="str">
        <f ca="1">IF(T79&gt;('Калькулятор'!$B$5+2),"",IF(T79='Калькулятор'!$B$5+2,SUM($C$8:C78),IFERROR(B79-B78,"")))</f>
        <v/>
      </c>
      <c r="D79" s="167" t="str">
        <f ca="1">IF(T79&gt;('Калькулятор'!$B$5+2),"",IF(T79='Калькулятор'!$B$5+2,SUM(D78),'Калькулятор'!I76))</f>
        <v/>
      </c>
      <c r="E79" s="167" t="str">
        <f ca="1">IF(T79&gt;('Калькулятор'!$B$5+2),"",IF(T79='Калькулятор'!$B$5+2,SUM(E78),'Калькулятор'!G76))</f>
        <v/>
      </c>
      <c r="F79" s="167" t="str">
        <f ca="1">IF(T79&gt;('Калькулятор'!$B$5+2),"",IF(T79='Калькулятор'!$B$5+2,SUM($F$7:F78),'Калькулятор'!H76))</f>
        <v/>
      </c>
      <c r="G79" s="168" t="str">
        <f>IF(T79&gt;('Калькулятор'!$B$5+2),"",IF(T79='Калькулятор'!$B$5+2,0,IF(T79&lt;='Калькулятор'!$B$5,0,0)))</f>
        <v/>
      </c>
      <c r="H79" s="168" t="str">
        <f>IF(T79&gt;('Калькулятор'!$B$5+2),"",IF(T79='Калькулятор'!$B$5+2,0,IF(T79&lt;='Калькулятор'!$B$5,0,0)))</f>
        <v/>
      </c>
      <c r="I79" s="169" t="str">
        <f>IF(T79&gt;('Калькулятор'!$B$5+2),"",IF(T79='Калькулятор'!$B$5+2,0,IF(T79&lt;='Калькулятор'!$B$5,0,0)))</f>
        <v/>
      </c>
      <c r="J79" s="167" t="str">
        <f>IF(T79&gt;('Калькулятор'!$B$5+2),"",IF(T79='Калькулятор'!$B$5+2,SUM($J$7:J78),IF(T79&lt;='Калькулятор'!$B$5,0,0)))</f>
        <v/>
      </c>
      <c r="K79" s="170" t="str">
        <f>IF(T79&gt;('Калькулятор'!$B$5+2),"",IF(T79='Калькулятор'!$B$5+2,0,IF(T79&lt;='Калькулятор'!$B$5,0,0)))</f>
        <v/>
      </c>
      <c r="L79" s="168" t="str">
        <f>IF(T79&gt;('Калькулятор'!$B$5+2),"",IF(T79='Калькулятор'!$B$5+2,0,IF(T79&lt;='Калькулятор'!$B$5,0,0)))</f>
        <v/>
      </c>
      <c r="M79" s="168" t="str">
        <f>IF(T79&gt;('Калькулятор'!$B$5+2),"",IF(T79='Калькулятор'!$B$5+2,0,IF(T79&lt;='Калькулятор'!$B$5,0,0)))</f>
        <v/>
      </c>
      <c r="N79" s="168" t="str">
        <f>IF(T79&gt;('Калькулятор'!$B$5+2),"",IF(T79='Калькулятор'!$B$5+2,0,IF(T79&lt;='Калькулятор'!$B$5,0,0)))</f>
        <v/>
      </c>
      <c r="O79" s="168" t="str">
        <f>IF(T79&gt;('Калькулятор'!$B$5+2),"",IF(T79='Калькулятор'!$B$5+2,0,IF(T79&lt;='Калькулятор'!$B$5,0,0)))</f>
        <v/>
      </c>
      <c r="P79" s="168" t="str">
        <f>IF(T79&gt;('Калькулятор'!$B$5+2),"",IF(T79='Калькулятор'!$B$5+2,0,IF(T79&lt;='Калькулятор'!$B$5,0,0)))</f>
        <v/>
      </c>
      <c r="Q79" s="168" t="str">
        <f>IF(T79&gt;('Калькулятор'!$B$5+2),"",IF(T79='Калькулятор'!$B$5+2,0,IF(T79&lt;='Калькулятор'!$B$5,0,0)))</f>
        <v/>
      </c>
      <c r="R79" s="171" t="str">
        <f>IF(T79&gt;('Калькулятор'!$B$5+2),"",IF(T79='Калькулятор'!$B$5+2,XIRR($D$7:D78,$B$7:B78,50),"Х"))</f>
        <v/>
      </c>
      <c r="S79" s="172" t="str">
        <f>IF(T79&gt;('Калькулятор'!$B$5+2),"",IF(T79='Калькулятор'!$B$5+2,F79+E79+J79,"Х"))</f>
        <v/>
      </c>
      <c r="T79" s="162">
        <v>73</v>
      </c>
      <c r="U79" s="163" t="str">
        <f ca="1">'Калькулятор'!E76</f>
        <v>погашено</v>
      </c>
    </row>
    <row r="80" ht="15.6">
      <c r="A80" s="164" t="str">
        <f ca="1">IF(T80&gt;('Калькулятор'!$B$5+2),"",IF(T80='Калькулятор'!$B$5+2,"Усього",'Калькулятор'!C77))</f>
        <v/>
      </c>
      <c r="B80" s="165" t="str">
        <f ca="1">IF(T80&gt;('Калькулятор'!$B$5+2),"",IF(T80='Калькулятор'!$B$5+2,"Х",'Калькулятор'!D77))</f>
        <v/>
      </c>
      <c r="C80" s="166" t="str">
        <f ca="1">IF(T80&gt;('Калькулятор'!$B$5+2),"",IF(T80='Калькулятор'!$B$5+2,SUM($C$8:C79),IFERROR(B80-B79,"")))</f>
        <v/>
      </c>
      <c r="D80" s="167" t="str">
        <f ca="1">IF(T80&gt;('Калькулятор'!$B$5+2),"",IF(T80='Калькулятор'!$B$5+2,SUM(D79),'Калькулятор'!I77))</f>
        <v/>
      </c>
      <c r="E80" s="167" t="str">
        <f ca="1">IF(T80&gt;('Калькулятор'!$B$5+2),"",IF(T80='Калькулятор'!$B$5+2,SUM(E79),'Калькулятор'!G77))</f>
        <v/>
      </c>
      <c r="F80" s="167" t="str">
        <f ca="1">IF(T80&gt;('Калькулятор'!$B$5+2),"",IF(T80='Калькулятор'!$B$5+2,SUM($F$7:F79),'Калькулятор'!H77))</f>
        <v/>
      </c>
      <c r="G80" s="168" t="str">
        <f>IF(T80&gt;('Калькулятор'!$B$5+2),"",IF(T80='Калькулятор'!$B$5+2,0,IF(T80&lt;='Калькулятор'!$B$5,0,0)))</f>
        <v/>
      </c>
      <c r="H80" s="168" t="str">
        <f>IF(T80&gt;('Калькулятор'!$B$5+2),"",IF(T80='Калькулятор'!$B$5+2,0,IF(T80&lt;='Калькулятор'!$B$5,0,0)))</f>
        <v/>
      </c>
      <c r="I80" s="169" t="str">
        <f>IF(T80&gt;('Калькулятор'!$B$5+2),"",IF(T80='Калькулятор'!$B$5+2,0,IF(T80&lt;='Калькулятор'!$B$5,0,0)))</f>
        <v/>
      </c>
      <c r="J80" s="167" t="str">
        <f>IF(T80&gt;('Калькулятор'!$B$5+2),"",IF(T80='Калькулятор'!$B$5+2,SUM($J$7:J79),IF(T80&lt;='Калькулятор'!$B$5,0,0)))</f>
        <v/>
      </c>
      <c r="K80" s="170" t="str">
        <f>IF(T80&gt;('Калькулятор'!$B$5+2),"",IF(T80='Калькулятор'!$B$5+2,0,IF(T80&lt;='Калькулятор'!$B$5,0,0)))</f>
        <v/>
      </c>
      <c r="L80" s="168" t="str">
        <f>IF(T80&gt;('Калькулятор'!$B$5+2),"",IF(T80='Калькулятор'!$B$5+2,0,IF(T80&lt;='Калькулятор'!$B$5,0,0)))</f>
        <v/>
      </c>
      <c r="M80" s="168" t="str">
        <f>IF(T80&gt;('Калькулятор'!$B$5+2),"",IF(T80='Калькулятор'!$B$5+2,0,IF(T80&lt;='Калькулятор'!$B$5,0,0)))</f>
        <v/>
      </c>
      <c r="N80" s="168" t="str">
        <f>IF(T80&gt;('Калькулятор'!$B$5+2),"",IF(T80='Калькулятор'!$B$5+2,0,IF(T80&lt;='Калькулятор'!$B$5,0,0)))</f>
        <v/>
      </c>
      <c r="O80" s="168" t="str">
        <f>IF(T80&gt;('Калькулятор'!$B$5+2),"",IF(T80='Калькулятор'!$B$5+2,0,IF(T80&lt;='Калькулятор'!$B$5,0,0)))</f>
        <v/>
      </c>
      <c r="P80" s="168" t="str">
        <f>IF(T80&gt;('Калькулятор'!$B$5+2),"",IF(T80='Калькулятор'!$B$5+2,0,IF(T80&lt;='Калькулятор'!$B$5,0,0)))</f>
        <v/>
      </c>
      <c r="Q80" s="168" t="str">
        <f>IF(T80&gt;('Калькулятор'!$B$5+2),"",IF(T80='Калькулятор'!$B$5+2,0,IF(T80&lt;='Калькулятор'!$B$5,0,0)))</f>
        <v/>
      </c>
      <c r="R80" s="171" t="str">
        <f>IF(T80&gt;('Калькулятор'!$B$5+2),"",IF(T80='Калькулятор'!$B$5+2,XIRR($D$7:D79,$B$7:B79,50),"Х"))</f>
        <v/>
      </c>
      <c r="S80" s="172" t="str">
        <f>IF(T80&gt;('Калькулятор'!$B$5+2),"",IF(T80='Калькулятор'!$B$5+2,F80+E80+J80,"Х"))</f>
        <v/>
      </c>
      <c r="T80" s="162">
        <v>74</v>
      </c>
      <c r="U80" s="163" t="str">
        <f ca="1">'Калькулятор'!E77</f>
        <v>погашено</v>
      </c>
    </row>
    <row r="81" ht="15.6">
      <c r="A81" s="164" t="str">
        <f ca="1">IF(T81&gt;('Калькулятор'!$B$5+2),"",IF(T81='Калькулятор'!$B$5+2,"Усього",'Калькулятор'!C78))</f>
        <v/>
      </c>
      <c r="B81" s="165" t="str">
        <f ca="1">IF(T81&gt;('Калькулятор'!$B$5+2),"",IF(T81='Калькулятор'!$B$5+2,"Х",'Калькулятор'!D78))</f>
        <v/>
      </c>
      <c r="C81" s="166" t="str">
        <f ca="1">IF(T81&gt;('Калькулятор'!$B$5+2),"",IF(T81='Калькулятор'!$B$5+2,SUM($C$8:C80),IFERROR(B81-B80,"")))</f>
        <v/>
      </c>
      <c r="D81" s="167" t="str">
        <f ca="1">IF(T81&gt;('Калькулятор'!$B$5+2),"",IF(T81='Калькулятор'!$B$5+2,SUM(D80),'Калькулятор'!I78))</f>
        <v/>
      </c>
      <c r="E81" s="167" t="str">
        <f ca="1">IF(T81&gt;('Калькулятор'!$B$5+2),"",IF(T81='Калькулятор'!$B$5+2,SUM(E80),'Калькулятор'!G78))</f>
        <v/>
      </c>
      <c r="F81" s="167" t="str">
        <f ca="1">IF(T81&gt;('Калькулятор'!$B$5+2),"",IF(T81='Калькулятор'!$B$5+2,SUM($F$7:F80),'Калькулятор'!H78))</f>
        <v/>
      </c>
      <c r="G81" s="168" t="str">
        <f>IF(T81&gt;('Калькулятор'!$B$5+2),"",IF(T81='Калькулятор'!$B$5+2,0,IF(T81&lt;='Калькулятор'!$B$5,0,0)))</f>
        <v/>
      </c>
      <c r="H81" s="168" t="str">
        <f>IF(T81&gt;('Калькулятор'!$B$5+2),"",IF(T81='Калькулятор'!$B$5+2,0,IF(T81&lt;='Калькулятор'!$B$5,0,0)))</f>
        <v/>
      </c>
      <c r="I81" s="169" t="str">
        <f>IF(T81&gt;('Калькулятор'!$B$5+2),"",IF(T81='Калькулятор'!$B$5+2,0,IF(T81&lt;='Калькулятор'!$B$5,0,0)))</f>
        <v/>
      </c>
      <c r="J81" s="167" t="str">
        <f>IF(T81&gt;('Калькулятор'!$B$5+2),"",IF(T81='Калькулятор'!$B$5+2,SUM($J$7:J80),IF(T81&lt;='Калькулятор'!$B$5,0,0)))</f>
        <v/>
      </c>
      <c r="K81" s="170" t="str">
        <f>IF(T81&gt;('Калькулятор'!$B$5+2),"",IF(T81='Калькулятор'!$B$5+2,0,IF(T81&lt;='Калькулятор'!$B$5,0,0)))</f>
        <v/>
      </c>
      <c r="L81" s="168" t="str">
        <f>IF(T81&gt;('Калькулятор'!$B$5+2),"",IF(T81='Калькулятор'!$B$5+2,0,IF(T81&lt;='Калькулятор'!$B$5,0,0)))</f>
        <v/>
      </c>
      <c r="M81" s="168" t="str">
        <f>IF(T81&gt;('Калькулятор'!$B$5+2),"",IF(T81='Калькулятор'!$B$5+2,0,IF(T81&lt;='Калькулятор'!$B$5,0,0)))</f>
        <v/>
      </c>
      <c r="N81" s="168" t="str">
        <f>IF(T81&gt;('Калькулятор'!$B$5+2),"",IF(T81='Калькулятор'!$B$5+2,0,IF(T81&lt;='Калькулятор'!$B$5,0,0)))</f>
        <v/>
      </c>
      <c r="O81" s="168" t="str">
        <f>IF(T81&gt;('Калькулятор'!$B$5+2),"",IF(T81='Калькулятор'!$B$5+2,0,IF(T81&lt;='Калькулятор'!$B$5,0,0)))</f>
        <v/>
      </c>
      <c r="P81" s="168" t="str">
        <f>IF(T81&gt;('Калькулятор'!$B$5+2),"",IF(T81='Калькулятор'!$B$5+2,0,IF(T81&lt;='Калькулятор'!$B$5,0,0)))</f>
        <v/>
      </c>
      <c r="Q81" s="168" t="str">
        <f>IF(T81&gt;('Калькулятор'!$B$5+2),"",IF(T81='Калькулятор'!$B$5+2,0,IF(T81&lt;='Калькулятор'!$B$5,0,0)))</f>
        <v/>
      </c>
      <c r="R81" s="171" t="str">
        <f>IF(T81&gt;('Калькулятор'!$B$5+2),"",IF(T81='Калькулятор'!$B$5+2,XIRR($D$7:D80,$B$7:B80,50),"Х"))</f>
        <v/>
      </c>
      <c r="S81" s="172" t="str">
        <f>IF(T81&gt;('Калькулятор'!$B$5+2),"",IF(T81='Калькулятор'!$B$5+2,F81+E81+J81,"Х"))</f>
        <v/>
      </c>
      <c r="T81" s="162">
        <v>75</v>
      </c>
      <c r="U81" s="163" t="str">
        <f ca="1">'Калькулятор'!E78</f>
        <v>погашено</v>
      </c>
    </row>
    <row r="82" ht="15.6">
      <c r="A82" s="164" t="str">
        <f ca="1">IF(T82&gt;('Калькулятор'!$B$5+2),"",IF(T82='Калькулятор'!$B$5+2,"Усього",'Калькулятор'!C79))</f>
        <v/>
      </c>
      <c r="B82" s="165" t="str">
        <f ca="1">IF(T82&gt;('Калькулятор'!$B$5+2),"",IF(T82='Калькулятор'!$B$5+2,"Х",'Калькулятор'!D79))</f>
        <v/>
      </c>
      <c r="C82" s="166" t="str">
        <f ca="1">IF(T82&gt;('Калькулятор'!$B$5+2),"",IF(T82='Калькулятор'!$B$5+2,SUM($C$8:C81),IFERROR(B82-B81,"")))</f>
        <v/>
      </c>
      <c r="D82" s="167" t="str">
        <f ca="1">IF(T82&gt;('Калькулятор'!$B$5+2),"",IF(T82='Калькулятор'!$B$5+2,SUM(D81),'Калькулятор'!I79))</f>
        <v/>
      </c>
      <c r="E82" s="167" t="str">
        <f ca="1">IF(T82&gt;('Калькулятор'!$B$5+2),"",IF(T82='Калькулятор'!$B$5+2,SUM(E81),'Калькулятор'!G79))</f>
        <v/>
      </c>
      <c r="F82" s="167" t="str">
        <f ca="1">IF(T82&gt;('Калькулятор'!$B$5+2),"",IF(T82='Калькулятор'!$B$5+2,SUM($F$7:F81),'Калькулятор'!H79))</f>
        <v/>
      </c>
      <c r="G82" s="168" t="str">
        <f>IF(T82&gt;('Калькулятор'!$B$5+2),"",IF(T82='Калькулятор'!$B$5+2,0,IF(T82&lt;='Калькулятор'!$B$5,0,0)))</f>
        <v/>
      </c>
      <c r="H82" s="168" t="str">
        <f>IF(T82&gt;('Калькулятор'!$B$5+2),"",IF(T82='Калькулятор'!$B$5+2,0,IF(T82&lt;='Калькулятор'!$B$5,0,0)))</f>
        <v/>
      </c>
      <c r="I82" s="169" t="str">
        <f>IF(T82&gt;('Калькулятор'!$B$5+2),"",IF(T82='Калькулятор'!$B$5+2,0,IF(T82&lt;='Калькулятор'!$B$5,0,0)))</f>
        <v/>
      </c>
      <c r="J82" s="167" t="str">
        <f>IF(T82&gt;('Калькулятор'!$B$5+2),"",IF(T82='Калькулятор'!$B$5+2,SUM($J$7:J81),IF(T82&lt;='Калькулятор'!$B$5,0,0)))</f>
        <v/>
      </c>
      <c r="K82" s="170" t="str">
        <f>IF(T82&gt;('Калькулятор'!$B$5+2),"",IF(T82='Калькулятор'!$B$5+2,0,IF(T82&lt;='Калькулятор'!$B$5,0,0)))</f>
        <v/>
      </c>
      <c r="L82" s="168" t="str">
        <f>IF(T82&gt;('Калькулятор'!$B$5+2),"",IF(T82='Калькулятор'!$B$5+2,0,IF(T82&lt;='Калькулятор'!$B$5,0,0)))</f>
        <v/>
      </c>
      <c r="M82" s="168" t="str">
        <f>IF(T82&gt;('Калькулятор'!$B$5+2),"",IF(T82='Калькулятор'!$B$5+2,0,IF(T82&lt;='Калькулятор'!$B$5,0,0)))</f>
        <v/>
      </c>
      <c r="N82" s="168" t="str">
        <f>IF(T82&gt;('Калькулятор'!$B$5+2),"",IF(T82='Калькулятор'!$B$5+2,0,IF(T82&lt;='Калькулятор'!$B$5,0,0)))</f>
        <v/>
      </c>
      <c r="O82" s="168" t="str">
        <f>IF(T82&gt;('Калькулятор'!$B$5+2),"",IF(T82='Калькулятор'!$B$5+2,0,IF(T82&lt;='Калькулятор'!$B$5,0,0)))</f>
        <v/>
      </c>
      <c r="P82" s="168" t="str">
        <f>IF(T82&gt;('Калькулятор'!$B$5+2),"",IF(T82='Калькулятор'!$B$5+2,0,IF(T82&lt;='Калькулятор'!$B$5,0,0)))</f>
        <v/>
      </c>
      <c r="Q82" s="168" t="str">
        <f>IF(T82&gt;('Калькулятор'!$B$5+2),"",IF(T82='Калькулятор'!$B$5+2,0,IF(T82&lt;='Калькулятор'!$B$5,0,0)))</f>
        <v/>
      </c>
      <c r="R82" s="171" t="str">
        <f>IF(T82&gt;('Калькулятор'!$B$5+2),"",IF(T82='Калькулятор'!$B$5+2,XIRR($D$7:D81,$B$7:B81,50),"Х"))</f>
        <v/>
      </c>
      <c r="S82" s="172" t="str">
        <f>IF(T82&gt;('Калькулятор'!$B$5+2),"",IF(T82='Калькулятор'!$B$5+2,F82+E82+J82,"Х"))</f>
        <v/>
      </c>
      <c r="T82" s="162">
        <v>76</v>
      </c>
      <c r="U82" s="163" t="str">
        <f ca="1">'Калькулятор'!E79</f>
        <v>погашено</v>
      </c>
    </row>
    <row r="83" ht="15.6">
      <c r="A83" s="164" t="str">
        <f ca="1">IF(T83&gt;('Калькулятор'!$B$5+2),"",IF(T83='Калькулятор'!$B$5+2,"Усього",'Калькулятор'!C80))</f>
        <v/>
      </c>
      <c r="B83" s="165" t="str">
        <f ca="1">IF(T83&gt;('Калькулятор'!$B$5+2),"",IF(T83='Калькулятор'!$B$5+2,"Х",'Калькулятор'!D80))</f>
        <v/>
      </c>
      <c r="C83" s="166" t="str">
        <f ca="1">IF(T83&gt;('Калькулятор'!$B$5+2),"",IF(T83='Калькулятор'!$B$5+2,SUM($C$8:C82),IFERROR(B83-B82,"")))</f>
        <v/>
      </c>
      <c r="D83" s="167" t="str">
        <f ca="1">IF(T83&gt;('Калькулятор'!$B$5+2),"",IF(T83='Калькулятор'!$B$5+2,SUM(D82),'Калькулятор'!I80))</f>
        <v/>
      </c>
      <c r="E83" s="167" t="str">
        <f ca="1">IF(T83&gt;('Калькулятор'!$B$5+2),"",IF(T83='Калькулятор'!$B$5+2,SUM(E82),'Калькулятор'!G80))</f>
        <v/>
      </c>
      <c r="F83" s="167" t="str">
        <f ca="1">IF(T83&gt;('Калькулятор'!$B$5+2),"",IF(T83='Калькулятор'!$B$5+2,SUM($F$7:F82),'Калькулятор'!H80))</f>
        <v/>
      </c>
      <c r="G83" s="168" t="str">
        <f>IF(T83&gt;('Калькулятор'!$B$5+2),"",IF(T83='Калькулятор'!$B$5+2,0,IF(T83&lt;='Калькулятор'!$B$5,0,0)))</f>
        <v/>
      </c>
      <c r="H83" s="168" t="str">
        <f>IF(T83&gt;('Калькулятор'!$B$5+2),"",IF(T83='Калькулятор'!$B$5+2,0,IF(T83&lt;='Калькулятор'!$B$5,0,0)))</f>
        <v/>
      </c>
      <c r="I83" s="169" t="str">
        <f>IF(T83&gt;('Калькулятор'!$B$5+2),"",IF(T83='Калькулятор'!$B$5+2,0,IF(T83&lt;='Калькулятор'!$B$5,0,0)))</f>
        <v/>
      </c>
      <c r="J83" s="167" t="str">
        <f>IF(T83&gt;('Калькулятор'!$B$5+2),"",IF(T83='Калькулятор'!$B$5+2,SUM($J$7:J82),IF(T83&lt;='Калькулятор'!$B$5,0,0)))</f>
        <v/>
      </c>
      <c r="K83" s="170" t="str">
        <f>IF(T83&gt;('Калькулятор'!$B$5+2),"",IF(T83='Калькулятор'!$B$5+2,0,IF(T83&lt;='Калькулятор'!$B$5,0,0)))</f>
        <v/>
      </c>
      <c r="L83" s="168" t="str">
        <f>IF(T83&gt;('Калькулятор'!$B$5+2),"",IF(T83='Калькулятор'!$B$5+2,0,IF(T83&lt;='Калькулятор'!$B$5,0,0)))</f>
        <v/>
      </c>
      <c r="M83" s="168" t="str">
        <f>IF(T83&gt;('Калькулятор'!$B$5+2),"",IF(T83='Калькулятор'!$B$5+2,0,IF(T83&lt;='Калькулятор'!$B$5,0,0)))</f>
        <v/>
      </c>
      <c r="N83" s="168" t="str">
        <f>IF(T83&gt;('Калькулятор'!$B$5+2),"",IF(T83='Калькулятор'!$B$5+2,0,IF(T83&lt;='Калькулятор'!$B$5,0,0)))</f>
        <v/>
      </c>
      <c r="O83" s="168" t="str">
        <f>IF(T83&gt;('Калькулятор'!$B$5+2),"",IF(T83='Калькулятор'!$B$5+2,0,IF(T83&lt;='Калькулятор'!$B$5,0,0)))</f>
        <v/>
      </c>
      <c r="P83" s="168" t="str">
        <f>IF(T83&gt;('Калькулятор'!$B$5+2),"",IF(T83='Калькулятор'!$B$5+2,0,IF(T83&lt;='Калькулятор'!$B$5,0,0)))</f>
        <v/>
      </c>
      <c r="Q83" s="168" t="str">
        <f>IF(T83&gt;('Калькулятор'!$B$5+2),"",IF(T83='Калькулятор'!$B$5+2,0,IF(T83&lt;='Калькулятор'!$B$5,0,0)))</f>
        <v/>
      </c>
      <c r="R83" s="171" t="str">
        <f>IF(T83&gt;('Калькулятор'!$B$5+2),"",IF(T83='Калькулятор'!$B$5+2,XIRR($D$7:D82,$B$7:B82,50),"Х"))</f>
        <v/>
      </c>
      <c r="S83" s="172" t="str">
        <f>IF(T83&gt;('Калькулятор'!$B$5+2),"",IF(T83='Калькулятор'!$B$5+2,F83+E83+J83,"Х"))</f>
        <v/>
      </c>
      <c r="T83" s="162">
        <v>77</v>
      </c>
      <c r="U83" s="163" t="str">
        <f ca="1">'Калькулятор'!E80</f>
        <v>погашено</v>
      </c>
    </row>
    <row r="84" ht="15.6">
      <c r="A84" s="164" t="str">
        <f ca="1">IF(T84&gt;('Калькулятор'!$B$5+2),"",IF(T84='Калькулятор'!$B$5+2,"Усього",'Калькулятор'!C81))</f>
        <v/>
      </c>
      <c r="B84" s="165" t="str">
        <f ca="1">IF(T84&gt;('Калькулятор'!$B$5+2),"",IF(T84='Калькулятор'!$B$5+2,"Х",'Калькулятор'!D81))</f>
        <v/>
      </c>
      <c r="C84" s="166" t="str">
        <f ca="1">IF(T84&gt;('Калькулятор'!$B$5+2),"",IF(T84='Калькулятор'!$B$5+2,SUM($C$8:C83),IFERROR(B84-B83,"")))</f>
        <v/>
      </c>
      <c r="D84" s="167" t="str">
        <f ca="1">IF(T84&gt;('Калькулятор'!$B$5+2),"",IF(T84='Калькулятор'!$B$5+2,SUM(D83),'Калькулятор'!I81))</f>
        <v/>
      </c>
      <c r="E84" s="167" t="str">
        <f ca="1">IF(T84&gt;('Калькулятор'!$B$5+2),"",IF(T84='Калькулятор'!$B$5+2,SUM(E83),'Калькулятор'!G81))</f>
        <v/>
      </c>
      <c r="F84" s="167" t="str">
        <f ca="1">IF(T84&gt;('Калькулятор'!$B$5+2),"",IF(T84='Калькулятор'!$B$5+2,SUM($F$7:F83),'Калькулятор'!H81))</f>
        <v/>
      </c>
      <c r="G84" s="168" t="str">
        <f>IF(T84&gt;('Калькулятор'!$B$5+2),"",IF(T84='Калькулятор'!$B$5+2,0,IF(T84&lt;='Калькулятор'!$B$5,0,0)))</f>
        <v/>
      </c>
      <c r="H84" s="168" t="str">
        <f>IF(T84&gt;('Калькулятор'!$B$5+2),"",IF(T84='Калькулятор'!$B$5+2,0,IF(T84&lt;='Калькулятор'!$B$5,0,0)))</f>
        <v/>
      </c>
      <c r="I84" s="169" t="str">
        <f>IF(T84&gt;('Калькулятор'!$B$5+2),"",IF(T84='Калькулятор'!$B$5+2,0,IF(T84&lt;='Калькулятор'!$B$5,0,0)))</f>
        <v/>
      </c>
      <c r="J84" s="167" t="str">
        <f>IF(T84&gt;('Калькулятор'!$B$5+2),"",IF(T84='Калькулятор'!$B$5+2,SUM($J$7:J83),IF(T84&lt;='Калькулятор'!$B$5,0,0)))</f>
        <v/>
      </c>
      <c r="K84" s="170" t="str">
        <f>IF(T84&gt;('Калькулятор'!$B$5+2),"",IF(T84='Калькулятор'!$B$5+2,0,IF(T84&lt;='Калькулятор'!$B$5,0,0)))</f>
        <v/>
      </c>
      <c r="L84" s="168" t="str">
        <f>IF(T84&gt;('Калькулятор'!$B$5+2),"",IF(T84='Калькулятор'!$B$5+2,0,IF(T84&lt;='Калькулятор'!$B$5,0,0)))</f>
        <v/>
      </c>
      <c r="M84" s="168" t="str">
        <f>IF(T84&gt;('Калькулятор'!$B$5+2),"",IF(T84='Калькулятор'!$B$5+2,0,IF(T84&lt;='Калькулятор'!$B$5,0,0)))</f>
        <v/>
      </c>
      <c r="N84" s="168" t="str">
        <f>IF(T84&gt;('Калькулятор'!$B$5+2),"",IF(T84='Калькулятор'!$B$5+2,0,IF(T84&lt;='Калькулятор'!$B$5,0,0)))</f>
        <v/>
      </c>
      <c r="O84" s="168" t="str">
        <f>IF(T84&gt;('Калькулятор'!$B$5+2),"",IF(T84='Калькулятор'!$B$5+2,0,IF(T84&lt;='Калькулятор'!$B$5,0,0)))</f>
        <v/>
      </c>
      <c r="P84" s="168" t="str">
        <f>IF(T84&gt;('Калькулятор'!$B$5+2),"",IF(T84='Калькулятор'!$B$5+2,0,IF(T84&lt;='Калькулятор'!$B$5,0,0)))</f>
        <v/>
      </c>
      <c r="Q84" s="168" t="str">
        <f>IF(T84&gt;('Калькулятор'!$B$5+2),"",IF(T84='Калькулятор'!$B$5+2,0,IF(T84&lt;='Калькулятор'!$B$5,0,0)))</f>
        <v/>
      </c>
      <c r="R84" s="171" t="str">
        <f>IF(T84&gt;('Калькулятор'!$B$5+2),"",IF(T84='Калькулятор'!$B$5+2,XIRR($D$7:D83,$B$7:B83,50),"Х"))</f>
        <v/>
      </c>
      <c r="S84" s="172" t="str">
        <f>IF(T84&gt;('Калькулятор'!$B$5+2),"",IF(T84='Калькулятор'!$B$5+2,F84+E84+J84,"Х"))</f>
        <v/>
      </c>
      <c r="T84" s="162">
        <v>78</v>
      </c>
      <c r="U84" s="163" t="str">
        <f ca="1">'Калькулятор'!E81</f>
        <v>погашено</v>
      </c>
    </row>
    <row r="85" ht="15.6">
      <c r="A85" s="164" t="str">
        <f ca="1">IF(T85&gt;('Калькулятор'!$B$5+2),"",IF(T85='Калькулятор'!$B$5+2,"Усього",'Калькулятор'!C82))</f>
        <v/>
      </c>
      <c r="B85" s="165" t="str">
        <f ca="1">IF(T85&gt;('Калькулятор'!$B$5+2),"",IF(T85='Калькулятор'!$B$5+2,"Х",'Калькулятор'!D82))</f>
        <v/>
      </c>
      <c r="C85" s="166" t="str">
        <f ca="1">IF(T85&gt;('Калькулятор'!$B$5+2),"",IF(T85='Калькулятор'!$B$5+2,SUM($C$8:C84),IFERROR(B85-B84,"")))</f>
        <v/>
      </c>
      <c r="D85" s="167" t="str">
        <f ca="1">IF(T85&gt;('Калькулятор'!$B$5+2),"",IF(T85='Калькулятор'!$B$5+2,SUM(D84),'Калькулятор'!I82))</f>
        <v/>
      </c>
      <c r="E85" s="167" t="str">
        <f ca="1">IF(T85&gt;('Калькулятор'!$B$5+2),"",IF(T85='Калькулятор'!$B$5+2,SUM(E84),'Калькулятор'!G82))</f>
        <v/>
      </c>
      <c r="F85" s="167" t="str">
        <f ca="1">IF(T85&gt;('Калькулятор'!$B$5+2),"",IF(T85='Калькулятор'!$B$5+2,SUM($F$7:F84),'Калькулятор'!H82))</f>
        <v/>
      </c>
      <c r="G85" s="168" t="str">
        <f>IF(T85&gt;('Калькулятор'!$B$5+2),"",IF(T85='Калькулятор'!$B$5+2,0,IF(T85&lt;='Калькулятор'!$B$5,0,0)))</f>
        <v/>
      </c>
      <c r="H85" s="168" t="str">
        <f>IF(T85&gt;('Калькулятор'!$B$5+2),"",IF(T85='Калькулятор'!$B$5+2,0,IF(T85&lt;='Калькулятор'!$B$5,0,0)))</f>
        <v/>
      </c>
      <c r="I85" s="169" t="str">
        <f>IF(T85&gt;('Калькулятор'!$B$5+2),"",IF(T85='Калькулятор'!$B$5+2,0,IF(T85&lt;='Калькулятор'!$B$5,0,0)))</f>
        <v/>
      </c>
      <c r="J85" s="167" t="str">
        <f>IF(T85&gt;('Калькулятор'!$B$5+2),"",IF(T85='Калькулятор'!$B$5+2,SUM($J$7:J84),IF(T85&lt;='Калькулятор'!$B$5,0,0)))</f>
        <v/>
      </c>
      <c r="K85" s="170" t="str">
        <f>IF(T85&gt;('Калькулятор'!$B$5+2),"",IF(T85='Калькулятор'!$B$5+2,0,IF(T85&lt;='Калькулятор'!$B$5,0,0)))</f>
        <v/>
      </c>
      <c r="L85" s="168" t="str">
        <f>IF(T85&gt;('Калькулятор'!$B$5+2),"",IF(T85='Калькулятор'!$B$5+2,0,IF(T85&lt;='Калькулятор'!$B$5,0,0)))</f>
        <v/>
      </c>
      <c r="M85" s="168" t="str">
        <f>IF(T85&gt;('Калькулятор'!$B$5+2),"",IF(T85='Калькулятор'!$B$5+2,0,IF(T85&lt;='Калькулятор'!$B$5,0,0)))</f>
        <v/>
      </c>
      <c r="N85" s="168" t="str">
        <f>IF(T85&gt;('Калькулятор'!$B$5+2),"",IF(T85='Калькулятор'!$B$5+2,0,IF(T85&lt;='Калькулятор'!$B$5,0,0)))</f>
        <v/>
      </c>
      <c r="O85" s="168" t="str">
        <f>IF(T85&gt;('Калькулятор'!$B$5+2),"",IF(T85='Калькулятор'!$B$5+2,0,IF(T85&lt;='Калькулятор'!$B$5,0,0)))</f>
        <v/>
      </c>
      <c r="P85" s="168" t="str">
        <f>IF(T85&gt;('Калькулятор'!$B$5+2),"",IF(T85='Калькулятор'!$B$5+2,0,IF(T85&lt;='Калькулятор'!$B$5,0,0)))</f>
        <v/>
      </c>
      <c r="Q85" s="168" t="str">
        <f>IF(T85&gt;('Калькулятор'!$B$5+2),"",IF(T85='Калькулятор'!$B$5+2,0,IF(T85&lt;='Калькулятор'!$B$5,0,0)))</f>
        <v/>
      </c>
      <c r="R85" s="171" t="str">
        <f>IF(T85&gt;('Калькулятор'!$B$5+2),"",IF(T85='Калькулятор'!$B$5+2,XIRR($D$7:D84,$B$7:B84,50),"Х"))</f>
        <v/>
      </c>
      <c r="S85" s="172" t="str">
        <f>IF(T85&gt;('Калькулятор'!$B$5+2),"",IF(T85='Калькулятор'!$B$5+2,F85+E85+J85,"Х"))</f>
        <v/>
      </c>
      <c r="T85" s="162">
        <v>79</v>
      </c>
      <c r="U85" s="163" t="str">
        <f ca="1">'Калькулятор'!E82</f>
        <v>погашено</v>
      </c>
    </row>
    <row r="86" ht="15.6">
      <c r="A86" s="164" t="str">
        <f ca="1">IF(T86&gt;('Калькулятор'!$B$5+2),"",IF(T86='Калькулятор'!$B$5+2,"Усього",'Калькулятор'!C83))</f>
        <v/>
      </c>
      <c r="B86" s="165" t="str">
        <f ca="1">IF(T86&gt;('Калькулятор'!$B$5+2),"",IF(T86='Калькулятор'!$B$5+2,"Х",'Калькулятор'!D83))</f>
        <v/>
      </c>
      <c r="C86" s="166" t="str">
        <f ca="1">IF(T86&gt;('Калькулятор'!$B$5+2),"",IF(T86='Калькулятор'!$B$5+2,SUM($C$8:C85),IFERROR(B86-B85,"")))</f>
        <v/>
      </c>
      <c r="D86" s="167" t="str">
        <f ca="1">IF(T86&gt;('Калькулятор'!$B$5+2),"",IF(T86='Калькулятор'!$B$5+2,SUM(D85),'Калькулятор'!I83))</f>
        <v/>
      </c>
      <c r="E86" s="167" t="str">
        <f ca="1">IF(T86&gt;('Калькулятор'!$B$5+2),"",IF(T86='Калькулятор'!$B$5+2,SUM(E85),'Калькулятор'!G83))</f>
        <v/>
      </c>
      <c r="F86" s="167" t="str">
        <f ca="1">IF(T86&gt;('Калькулятор'!$B$5+2),"",IF(T86='Калькулятор'!$B$5+2,SUM($F$7:F85),'Калькулятор'!H83))</f>
        <v/>
      </c>
      <c r="G86" s="168" t="str">
        <f>IF(T86&gt;('Калькулятор'!$B$5+2),"",IF(T86='Калькулятор'!$B$5+2,0,IF(T86&lt;='Калькулятор'!$B$5,0,0)))</f>
        <v/>
      </c>
      <c r="H86" s="168" t="str">
        <f>IF(T86&gt;('Калькулятор'!$B$5+2),"",IF(T86='Калькулятор'!$B$5+2,0,IF(T86&lt;='Калькулятор'!$B$5,0,0)))</f>
        <v/>
      </c>
      <c r="I86" s="169" t="str">
        <f>IF(T86&gt;('Калькулятор'!$B$5+2),"",IF(T86='Калькулятор'!$B$5+2,0,IF(T86&lt;='Калькулятор'!$B$5,0,0)))</f>
        <v/>
      </c>
      <c r="J86" s="167" t="str">
        <f>IF(T86&gt;('Калькулятор'!$B$5+2),"",IF(T86='Калькулятор'!$B$5+2,SUM($J$7:J85),IF(T86&lt;='Калькулятор'!$B$5,0,0)))</f>
        <v/>
      </c>
      <c r="K86" s="170" t="str">
        <f>IF(T86&gt;('Калькулятор'!$B$5+2),"",IF(T86='Калькулятор'!$B$5+2,0,IF(T86&lt;='Калькулятор'!$B$5,0,0)))</f>
        <v/>
      </c>
      <c r="L86" s="168" t="str">
        <f>IF(T86&gt;('Калькулятор'!$B$5+2),"",IF(T86='Калькулятор'!$B$5+2,0,IF(T86&lt;='Калькулятор'!$B$5,0,0)))</f>
        <v/>
      </c>
      <c r="M86" s="168" t="str">
        <f>IF(T86&gt;('Калькулятор'!$B$5+2),"",IF(T86='Калькулятор'!$B$5+2,0,IF(T86&lt;='Калькулятор'!$B$5,0,0)))</f>
        <v/>
      </c>
      <c r="N86" s="168" t="str">
        <f>IF(T86&gt;('Калькулятор'!$B$5+2),"",IF(T86='Калькулятор'!$B$5+2,0,IF(T86&lt;='Калькулятор'!$B$5,0,0)))</f>
        <v/>
      </c>
      <c r="O86" s="168" t="str">
        <f>IF(T86&gt;('Калькулятор'!$B$5+2),"",IF(T86='Калькулятор'!$B$5+2,0,IF(T86&lt;='Калькулятор'!$B$5,0,0)))</f>
        <v/>
      </c>
      <c r="P86" s="168" t="str">
        <f>IF(T86&gt;('Калькулятор'!$B$5+2),"",IF(T86='Калькулятор'!$B$5+2,0,IF(T86&lt;='Калькулятор'!$B$5,0,0)))</f>
        <v/>
      </c>
      <c r="Q86" s="168" t="str">
        <f>IF(T86&gt;('Калькулятор'!$B$5+2),"",IF(T86='Калькулятор'!$B$5+2,0,IF(T86&lt;='Калькулятор'!$B$5,0,0)))</f>
        <v/>
      </c>
      <c r="R86" s="171" t="str">
        <f>IF(T86&gt;('Калькулятор'!$B$5+2),"",IF(T86='Калькулятор'!$B$5+2,XIRR($D$7:D85,$B$7:B85,50),"Х"))</f>
        <v/>
      </c>
      <c r="S86" s="172" t="str">
        <f>IF(T86&gt;('Калькулятор'!$B$5+2),"",IF(T86='Калькулятор'!$B$5+2,F86+E86+J86,"Х"))</f>
        <v/>
      </c>
      <c r="T86" s="162">
        <v>80</v>
      </c>
      <c r="U86" s="163" t="str">
        <f ca="1">'Калькулятор'!E83</f>
        <v>погашено</v>
      </c>
    </row>
    <row r="87" ht="15.6">
      <c r="A87" s="164" t="str">
        <f ca="1">IF(T87&gt;('Калькулятор'!$B$5+2),"",IF(T87='Калькулятор'!$B$5+2,"Усього",'Калькулятор'!C84))</f>
        <v/>
      </c>
      <c r="B87" s="165" t="str">
        <f ca="1">IF(T87&gt;('Калькулятор'!$B$5+2),"",IF(T87='Калькулятор'!$B$5+2,"Х",'Калькулятор'!D84))</f>
        <v/>
      </c>
      <c r="C87" s="166" t="str">
        <f ca="1">IF(T87&gt;('Калькулятор'!$B$5+2),"",IF(T87='Калькулятор'!$B$5+2,SUM($C$8:C86),IFERROR(B87-B86,"")))</f>
        <v/>
      </c>
      <c r="D87" s="167" t="str">
        <f ca="1">IF(T87&gt;('Калькулятор'!$B$5+2),"",IF(T87='Калькулятор'!$B$5+2,SUM(D86),'Калькулятор'!I84))</f>
        <v/>
      </c>
      <c r="E87" s="167" t="str">
        <f ca="1">IF(T87&gt;('Калькулятор'!$B$5+2),"",IF(T87='Калькулятор'!$B$5+2,SUM(E86),'Калькулятор'!G84))</f>
        <v/>
      </c>
      <c r="F87" s="167" t="str">
        <f ca="1">IF(T87&gt;('Калькулятор'!$B$5+2),"",IF(T87='Калькулятор'!$B$5+2,SUM($F$7:F86),'Калькулятор'!H84))</f>
        <v/>
      </c>
      <c r="G87" s="168" t="str">
        <f>IF(T87&gt;('Калькулятор'!$B$5+2),"",IF(T87='Калькулятор'!$B$5+2,0,IF(T87&lt;='Калькулятор'!$B$5,0,0)))</f>
        <v/>
      </c>
      <c r="H87" s="168" t="str">
        <f>IF(T87&gt;('Калькулятор'!$B$5+2),"",IF(T87='Калькулятор'!$B$5+2,0,IF(T87&lt;='Калькулятор'!$B$5,0,0)))</f>
        <v/>
      </c>
      <c r="I87" s="169" t="str">
        <f>IF(T87&gt;('Калькулятор'!$B$5+2),"",IF(T87='Калькулятор'!$B$5+2,0,IF(T87&lt;='Калькулятор'!$B$5,0,0)))</f>
        <v/>
      </c>
      <c r="J87" s="167" t="str">
        <f>IF(T87&gt;('Калькулятор'!$B$5+2),"",IF(T87='Калькулятор'!$B$5+2,SUM($J$7:J86),IF(T87&lt;='Калькулятор'!$B$5,0,0)))</f>
        <v/>
      </c>
      <c r="K87" s="170" t="str">
        <f>IF(T87&gt;('Калькулятор'!$B$5+2),"",IF(T87='Калькулятор'!$B$5+2,0,IF(T87&lt;='Калькулятор'!$B$5,0,0)))</f>
        <v/>
      </c>
      <c r="L87" s="168" t="str">
        <f>IF(T87&gt;('Калькулятор'!$B$5+2),"",IF(T87='Калькулятор'!$B$5+2,0,IF(T87&lt;='Калькулятор'!$B$5,0,0)))</f>
        <v/>
      </c>
      <c r="M87" s="168" t="str">
        <f>IF(T87&gt;('Калькулятор'!$B$5+2),"",IF(T87='Калькулятор'!$B$5+2,0,IF(T87&lt;='Калькулятор'!$B$5,0,0)))</f>
        <v/>
      </c>
      <c r="N87" s="168" t="str">
        <f>IF(T87&gt;('Калькулятор'!$B$5+2),"",IF(T87='Калькулятор'!$B$5+2,0,IF(T87&lt;='Калькулятор'!$B$5,0,0)))</f>
        <v/>
      </c>
      <c r="O87" s="168" t="str">
        <f>IF(T87&gt;('Калькулятор'!$B$5+2),"",IF(T87='Калькулятор'!$B$5+2,0,IF(T87&lt;='Калькулятор'!$B$5,0,0)))</f>
        <v/>
      </c>
      <c r="P87" s="168" t="str">
        <f>IF(T87&gt;('Калькулятор'!$B$5+2),"",IF(T87='Калькулятор'!$B$5+2,0,IF(T87&lt;='Калькулятор'!$B$5,0,0)))</f>
        <v/>
      </c>
      <c r="Q87" s="168" t="str">
        <f>IF(T87&gt;('Калькулятор'!$B$5+2),"",IF(T87='Калькулятор'!$B$5+2,0,IF(T87&lt;='Калькулятор'!$B$5,0,0)))</f>
        <v/>
      </c>
      <c r="R87" s="171" t="str">
        <f>IF(T87&gt;('Калькулятор'!$B$5+2),"",IF(T87='Калькулятор'!$B$5+2,XIRR($D$7:D86,$B$7:B86,50),"Х"))</f>
        <v/>
      </c>
      <c r="S87" s="172" t="str">
        <f>IF(T87&gt;('Калькулятор'!$B$5+2),"",IF(T87='Калькулятор'!$B$5+2,F87+E87+J87,"Х"))</f>
        <v/>
      </c>
      <c r="T87" s="162">
        <v>81</v>
      </c>
      <c r="U87" s="163" t="str">
        <f ca="1">'Калькулятор'!E84</f>
        <v>погашено</v>
      </c>
    </row>
    <row r="88" ht="15.6">
      <c r="A88" s="164" t="str">
        <f ca="1">IF(T88&gt;('Калькулятор'!$B$5+2),"",IF(T88='Калькулятор'!$B$5+2,"Усього",'Калькулятор'!C85))</f>
        <v/>
      </c>
      <c r="B88" s="165" t="str">
        <f ca="1">IF(T88&gt;('Калькулятор'!$B$5+2),"",IF(T88='Калькулятор'!$B$5+2,"Х",'Калькулятор'!D85))</f>
        <v/>
      </c>
      <c r="C88" s="166" t="str">
        <f ca="1">IF(T88&gt;('Калькулятор'!$B$5+2),"",IF(T88='Калькулятор'!$B$5+2,SUM($C$8:C87),IFERROR(B88-B87,"")))</f>
        <v/>
      </c>
      <c r="D88" s="167" t="str">
        <f ca="1">IF(T88&gt;('Калькулятор'!$B$5+2),"",IF(T88='Калькулятор'!$B$5+2,SUM(D87),'Калькулятор'!I85))</f>
        <v/>
      </c>
      <c r="E88" s="167" t="str">
        <f ca="1">IF(T88&gt;('Калькулятор'!$B$5+2),"",IF(T88='Калькулятор'!$B$5+2,SUM(E87),'Калькулятор'!G85))</f>
        <v/>
      </c>
      <c r="F88" s="167" t="str">
        <f ca="1">IF(T88&gt;('Калькулятор'!$B$5+2),"",IF(T88='Калькулятор'!$B$5+2,SUM($F$7:F87),'Калькулятор'!H85))</f>
        <v/>
      </c>
      <c r="G88" s="168" t="str">
        <f>IF(T88&gt;('Калькулятор'!$B$5+2),"",IF(T88='Калькулятор'!$B$5+2,0,IF(T88&lt;='Калькулятор'!$B$5,0,0)))</f>
        <v/>
      </c>
      <c r="H88" s="168" t="str">
        <f>IF(T88&gt;('Калькулятор'!$B$5+2),"",IF(T88='Калькулятор'!$B$5+2,0,IF(T88&lt;='Калькулятор'!$B$5,0,0)))</f>
        <v/>
      </c>
      <c r="I88" s="169" t="str">
        <f>IF(T88&gt;('Калькулятор'!$B$5+2),"",IF(T88='Калькулятор'!$B$5+2,0,IF(T88&lt;='Калькулятор'!$B$5,0,0)))</f>
        <v/>
      </c>
      <c r="J88" s="167" t="str">
        <f>IF(T88&gt;('Калькулятор'!$B$5+2),"",IF(T88='Калькулятор'!$B$5+2,SUM($J$7:J87),IF(T88&lt;='Калькулятор'!$B$5,0,0)))</f>
        <v/>
      </c>
      <c r="K88" s="170" t="str">
        <f>IF(T88&gt;('Калькулятор'!$B$5+2),"",IF(T88='Калькулятор'!$B$5+2,0,IF(T88&lt;='Калькулятор'!$B$5,0,0)))</f>
        <v/>
      </c>
      <c r="L88" s="168" t="str">
        <f>IF(T88&gt;('Калькулятор'!$B$5+2),"",IF(T88='Калькулятор'!$B$5+2,0,IF(T88&lt;='Калькулятор'!$B$5,0,0)))</f>
        <v/>
      </c>
      <c r="M88" s="168" t="str">
        <f>IF(T88&gt;('Калькулятор'!$B$5+2),"",IF(T88='Калькулятор'!$B$5+2,0,IF(T88&lt;='Калькулятор'!$B$5,0,0)))</f>
        <v/>
      </c>
      <c r="N88" s="168" t="str">
        <f>IF(T88&gt;('Калькулятор'!$B$5+2),"",IF(T88='Калькулятор'!$B$5+2,0,IF(T88&lt;='Калькулятор'!$B$5,0,0)))</f>
        <v/>
      </c>
      <c r="O88" s="168" t="str">
        <f>IF(T88&gt;('Калькулятор'!$B$5+2),"",IF(T88='Калькулятор'!$B$5+2,0,IF(T88&lt;='Калькулятор'!$B$5,0,0)))</f>
        <v/>
      </c>
      <c r="P88" s="168" t="str">
        <f>IF(T88&gt;('Калькулятор'!$B$5+2),"",IF(T88='Калькулятор'!$B$5+2,0,IF(T88&lt;='Калькулятор'!$B$5,0,0)))</f>
        <v/>
      </c>
      <c r="Q88" s="168" t="str">
        <f>IF(T88&gt;('Калькулятор'!$B$5+2),"",IF(T88='Калькулятор'!$B$5+2,0,IF(T88&lt;='Калькулятор'!$B$5,0,0)))</f>
        <v/>
      </c>
      <c r="R88" s="171" t="str">
        <f>IF(T88&gt;('Калькулятор'!$B$5+2),"",IF(T88='Калькулятор'!$B$5+2,XIRR($D$7:D87,$B$7:B87,50),"Х"))</f>
        <v/>
      </c>
      <c r="S88" s="172" t="str">
        <f>IF(T88&gt;('Калькулятор'!$B$5+2),"",IF(T88='Калькулятор'!$B$5+2,F88+E88+J88,"Х"))</f>
        <v/>
      </c>
      <c r="T88" s="162">
        <v>82</v>
      </c>
      <c r="U88" s="163" t="str">
        <f ca="1">'Калькулятор'!E85</f>
        <v>погашено</v>
      </c>
    </row>
    <row r="89" ht="15.6">
      <c r="A89" s="164" t="str">
        <f ca="1">IF(T89&gt;('Калькулятор'!$B$5+2),"",IF(T89='Калькулятор'!$B$5+2,"Усього",'Калькулятор'!C86))</f>
        <v/>
      </c>
      <c r="B89" s="165" t="str">
        <f ca="1">IF(T89&gt;('Калькулятор'!$B$5+2),"",IF(T89='Калькулятор'!$B$5+2,"Х",'Калькулятор'!D86))</f>
        <v/>
      </c>
      <c r="C89" s="166" t="str">
        <f ca="1">IF(T89&gt;('Калькулятор'!$B$5+2),"",IF(T89='Калькулятор'!$B$5+2,SUM($C$8:C88),IFERROR(B89-B88,"")))</f>
        <v/>
      </c>
      <c r="D89" s="167" t="str">
        <f ca="1">IF(T89&gt;('Калькулятор'!$B$5+2),"",IF(T89='Калькулятор'!$B$5+2,SUM(D88),'Калькулятор'!I86))</f>
        <v/>
      </c>
      <c r="E89" s="167" t="str">
        <f ca="1">IF(T89&gt;('Калькулятор'!$B$5+2),"",IF(T89='Калькулятор'!$B$5+2,SUM(E88),'Калькулятор'!G86))</f>
        <v/>
      </c>
      <c r="F89" s="167" t="str">
        <f ca="1">IF(T89&gt;('Калькулятор'!$B$5+2),"",IF(T89='Калькулятор'!$B$5+2,SUM($F$7:F88),'Калькулятор'!H86))</f>
        <v/>
      </c>
      <c r="G89" s="168" t="str">
        <f>IF(T89&gt;('Калькулятор'!$B$5+2),"",IF(T89='Калькулятор'!$B$5+2,0,IF(T89&lt;='Калькулятор'!$B$5,0,0)))</f>
        <v/>
      </c>
      <c r="H89" s="168" t="str">
        <f>IF(T89&gt;('Калькулятор'!$B$5+2),"",IF(T89='Калькулятор'!$B$5+2,0,IF(T89&lt;='Калькулятор'!$B$5,0,0)))</f>
        <v/>
      </c>
      <c r="I89" s="169" t="str">
        <f>IF(T89&gt;('Калькулятор'!$B$5+2),"",IF(T89='Калькулятор'!$B$5+2,0,IF(T89&lt;='Калькулятор'!$B$5,0,0)))</f>
        <v/>
      </c>
      <c r="J89" s="167" t="str">
        <f>IF(T89&gt;('Калькулятор'!$B$5+2),"",IF(T89='Калькулятор'!$B$5+2,SUM($J$7:J88),IF(T89&lt;='Калькулятор'!$B$5,0,0)))</f>
        <v/>
      </c>
      <c r="K89" s="170" t="str">
        <f>IF(T89&gt;('Калькулятор'!$B$5+2),"",IF(T89='Калькулятор'!$B$5+2,0,IF(T89&lt;='Калькулятор'!$B$5,0,0)))</f>
        <v/>
      </c>
      <c r="L89" s="168" t="str">
        <f>IF(T89&gt;('Калькулятор'!$B$5+2),"",IF(T89='Калькулятор'!$B$5+2,0,IF(T89&lt;='Калькулятор'!$B$5,0,0)))</f>
        <v/>
      </c>
      <c r="M89" s="168" t="str">
        <f>IF(T89&gt;('Калькулятор'!$B$5+2),"",IF(T89='Калькулятор'!$B$5+2,0,IF(T89&lt;='Калькулятор'!$B$5,0,0)))</f>
        <v/>
      </c>
      <c r="N89" s="168" t="str">
        <f>IF(T89&gt;('Калькулятор'!$B$5+2),"",IF(T89='Калькулятор'!$B$5+2,0,IF(T89&lt;='Калькулятор'!$B$5,0,0)))</f>
        <v/>
      </c>
      <c r="O89" s="168" t="str">
        <f>IF(T89&gt;('Калькулятор'!$B$5+2),"",IF(T89='Калькулятор'!$B$5+2,0,IF(T89&lt;='Калькулятор'!$B$5,0,0)))</f>
        <v/>
      </c>
      <c r="P89" s="168" t="str">
        <f>IF(T89&gt;('Калькулятор'!$B$5+2),"",IF(T89='Калькулятор'!$B$5+2,0,IF(T89&lt;='Калькулятор'!$B$5,0,0)))</f>
        <v/>
      </c>
      <c r="Q89" s="168" t="str">
        <f>IF(T89&gt;('Калькулятор'!$B$5+2),"",IF(T89='Калькулятор'!$B$5+2,0,IF(T89&lt;='Калькулятор'!$B$5,0,0)))</f>
        <v/>
      </c>
      <c r="R89" s="171" t="str">
        <f>IF(T89&gt;('Калькулятор'!$B$5+2),"",IF(T89='Калькулятор'!$B$5+2,XIRR($D$7:D88,$B$7:B88,50),"Х"))</f>
        <v/>
      </c>
      <c r="S89" s="172" t="str">
        <f>IF(T89&gt;('Калькулятор'!$B$5+2),"",IF(T89='Калькулятор'!$B$5+2,F89+E89+J89,"Х"))</f>
        <v/>
      </c>
      <c r="T89" s="162">
        <v>83</v>
      </c>
      <c r="U89" s="163" t="str">
        <f ca="1">'Калькулятор'!E86</f>
        <v>погашено</v>
      </c>
    </row>
    <row r="90" ht="15.6">
      <c r="A90" s="164" t="str">
        <f ca="1">IF(T90&gt;('Калькулятор'!$B$5+2),"",IF(T90='Калькулятор'!$B$5+2,"Усього",'Калькулятор'!C87))</f>
        <v/>
      </c>
      <c r="B90" s="165" t="str">
        <f ca="1">IF(T90&gt;('Калькулятор'!$B$5+2),"",IF(T90='Калькулятор'!$B$5+2,"Х",'Калькулятор'!D87))</f>
        <v/>
      </c>
      <c r="C90" s="166" t="str">
        <f ca="1">IF(T90&gt;('Калькулятор'!$B$5+2),"",IF(T90='Калькулятор'!$B$5+2,SUM($C$8:C89),IFERROR(B90-B89,"")))</f>
        <v/>
      </c>
      <c r="D90" s="167" t="str">
        <f ca="1">IF(T90&gt;('Калькулятор'!$B$5+2),"",IF(T90='Калькулятор'!$B$5+2,SUM(D89),'Калькулятор'!I87))</f>
        <v/>
      </c>
      <c r="E90" s="167" t="str">
        <f ca="1">IF(T90&gt;('Калькулятор'!$B$5+2),"",IF(T90='Калькулятор'!$B$5+2,SUM(E89),'Калькулятор'!G87))</f>
        <v/>
      </c>
      <c r="F90" s="167" t="str">
        <f ca="1">IF(T90&gt;('Калькулятор'!$B$5+2),"",IF(T90='Калькулятор'!$B$5+2,SUM($F$7:F89),'Калькулятор'!H87))</f>
        <v/>
      </c>
      <c r="G90" s="168" t="str">
        <f>IF(T90&gt;('Калькулятор'!$B$5+2),"",IF(T90='Калькулятор'!$B$5+2,0,IF(T90&lt;='Калькулятор'!$B$5,0,0)))</f>
        <v/>
      </c>
      <c r="H90" s="168" t="str">
        <f>IF(T90&gt;('Калькулятор'!$B$5+2),"",IF(T90='Калькулятор'!$B$5+2,0,IF(T90&lt;='Калькулятор'!$B$5,0,0)))</f>
        <v/>
      </c>
      <c r="I90" s="169" t="str">
        <f>IF(T90&gt;('Калькулятор'!$B$5+2),"",IF(T90='Калькулятор'!$B$5+2,0,IF(T90&lt;='Калькулятор'!$B$5,0,0)))</f>
        <v/>
      </c>
      <c r="J90" s="167" t="str">
        <f>IF(T90&gt;('Калькулятор'!$B$5+2),"",IF(T90='Калькулятор'!$B$5+2,SUM($J$7:J89),IF(T90&lt;='Калькулятор'!$B$5,0,0)))</f>
        <v/>
      </c>
      <c r="K90" s="170" t="str">
        <f>IF(T90&gt;('Калькулятор'!$B$5+2),"",IF(T90='Калькулятор'!$B$5+2,0,IF(T90&lt;='Калькулятор'!$B$5,0,0)))</f>
        <v/>
      </c>
      <c r="L90" s="168" t="str">
        <f>IF(T90&gt;('Калькулятор'!$B$5+2),"",IF(T90='Калькулятор'!$B$5+2,0,IF(T90&lt;='Калькулятор'!$B$5,0,0)))</f>
        <v/>
      </c>
      <c r="M90" s="168" t="str">
        <f>IF(T90&gt;('Калькулятор'!$B$5+2),"",IF(T90='Калькулятор'!$B$5+2,0,IF(T90&lt;='Калькулятор'!$B$5,0,0)))</f>
        <v/>
      </c>
      <c r="N90" s="168" t="str">
        <f>IF(T90&gt;('Калькулятор'!$B$5+2),"",IF(T90='Калькулятор'!$B$5+2,0,IF(T90&lt;='Калькулятор'!$B$5,0,0)))</f>
        <v/>
      </c>
      <c r="O90" s="168" t="str">
        <f>IF(T90&gt;('Калькулятор'!$B$5+2),"",IF(T90='Калькулятор'!$B$5+2,0,IF(T90&lt;='Калькулятор'!$B$5,0,0)))</f>
        <v/>
      </c>
      <c r="P90" s="168" t="str">
        <f>IF(T90&gt;('Калькулятор'!$B$5+2),"",IF(T90='Калькулятор'!$B$5+2,0,IF(T90&lt;='Калькулятор'!$B$5,0,0)))</f>
        <v/>
      </c>
      <c r="Q90" s="168" t="str">
        <f>IF(T90&gt;('Калькулятор'!$B$5+2),"",IF(T90='Калькулятор'!$B$5+2,0,IF(T90&lt;='Калькулятор'!$B$5,0,0)))</f>
        <v/>
      </c>
      <c r="R90" s="171" t="str">
        <f>IF(T90&gt;('Калькулятор'!$B$5+2),"",IF(T90='Калькулятор'!$B$5+2,XIRR($D$7:D89,$B$7:B89,50),"Х"))</f>
        <v/>
      </c>
      <c r="S90" s="172" t="str">
        <f>IF(T90&gt;('Калькулятор'!$B$5+2),"",IF(T90='Калькулятор'!$B$5+2,F90+E90+J90,"Х"))</f>
        <v/>
      </c>
      <c r="T90" s="162">
        <v>84</v>
      </c>
      <c r="U90" s="163" t="str">
        <f ca="1">'Калькулятор'!E87</f>
        <v>погашено</v>
      </c>
    </row>
    <row r="91" ht="15.6">
      <c r="A91" s="164" t="str">
        <f ca="1">IF(T91&gt;('Калькулятор'!$B$5+2),"",IF(T91='Калькулятор'!$B$5+2,"Усього",'Калькулятор'!C88))</f>
        <v/>
      </c>
      <c r="B91" s="165" t="str">
        <f ca="1">IF(T91&gt;('Калькулятор'!$B$5+2),"",IF(T91='Калькулятор'!$B$5+2,"Х",'Калькулятор'!D88))</f>
        <v/>
      </c>
      <c r="C91" s="166" t="str">
        <f ca="1">IF(T91&gt;('Калькулятор'!$B$5+2),"",IF(T91='Калькулятор'!$B$5+2,SUM($C$8:C90),IFERROR(B91-B90,"")))</f>
        <v/>
      </c>
      <c r="D91" s="167" t="str">
        <f ca="1">IF(T91&gt;('Калькулятор'!$B$5+2),"",IF(T91='Калькулятор'!$B$5+2,SUM(D90),'Калькулятор'!I88))</f>
        <v/>
      </c>
      <c r="E91" s="167" t="str">
        <f ca="1">IF(T91&gt;('Калькулятор'!$B$5+2),"",IF(T91='Калькулятор'!$B$5+2,SUM(E90),'Калькулятор'!G88))</f>
        <v/>
      </c>
      <c r="F91" s="167" t="str">
        <f ca="1">IF(T91&gt;('Калькулятор'!$B$5+2),"",IF(T91='Калькулятор'!$B$5+2,SUM($F$7:F90),'Калькулятор'!H88))</f>
        <v/>
      </c>
      <c r="G91" s="168" t="str">
        <f>IF(T91&gt;('Калькулятор'!$B$5+2),"",IF(T91='Калькулятор'!$B$5+2,0,IF(T91&lt;='Калькулятор'!$B$5,0,0)))</f>
        <v/>
      </c>
      <c r="H91" s="168" t="str">
        <f>IF(T91&gt;('Калькулятор'!$B$5+2),"",IF(T91='Калькулятор'!$B$5+2,0,IF(T91&lt;='Калькулятор'!$B$5,0,0)))</f>
        <v/>
      </c>
      <c r="I91" s="169" t="str">
        <f>IF(T91&gt;('Калькулятор'!$B$5+2),"",IF(T91='Калькулятор'!$B$5+2,0,IF(T91&lt;='Калькулятор'!$B$5,0,0)))</f>
        <v/>
      </c>
      <c r="J91" s="167" t="str">
        <f>IF(T91&gt;('Калькулятор'!$B$5+2),"",IF(T91='Калькулятор'!$B$5+2,SUM($J$7:J90),IF(T91&lt;='Калькулятор'!$B$5,0,0)))</f>
        <v/>
      </c>
      <c r="K91" s="170" t="str">
        <f>IF(T91&gt;('Калькулятор'!$B$5+2),"",IF(T91='Калькулятор'!$B$5+2,0,IF(T91&lt;='Калькулятор'!$B$5,0,0)))</f>
        <v/>
      </c>
      <c r="L91" s="168" t="str">
        <f>IF(T91&gt;('Калькулятор'!$B$5+2),"",IF(T91='Калькулятор'!$B$5+2,0,IF(T91&lt;='Калькулятор'!$B$5,0,0)))</f>
        <v/>
      </c>
      <c r="M91" s="168" t="str">
        <f>IF(T91&gt;('Калькулятор'!$B$5+2),"",IF(T91='Калькулятор'!$B$5+2,0,IF(T91&lt;='Калькулятор'!$B$5,0,0)))</f>
        <v/>
      </c>
      <c r="N91" s="168" t="str">
        <f>IF(T91&gt;('Калькулятор'!$B$5+2),"",IF(T91='Калькулятор'!$B$5+2,0,IF(T91&lt;='Калькулятор'!$B$5,0,0)))</f>
        <v/>
      </c>
      <c r="O91" s="168" t="str">
        <f>IF(T91&gt;('Калькулятор'!$B$5+2),"",IF(T91='Калькулятор'!$B$5+2,0,IF(T91&lt;='Калькулятор'!$B$5,0,0)))</f>
        <v/>
      </c>
      <c r="P91" s="168" t="str">
        <f>IF(T91&gt;('Калькулятор'!$B$5+2),"",IF(T91='Калькулятор'!$B$5+2,0,IF(T91&lt;='Калькулятор'!$B$5,0,0)))</f>
        <v/>
      </c>
      <c r="Q91" s="168" t="str">
        <f>IF(T91&gt;('Калькулятор'!$B$5+2),"",IF(T91='Калькулятор'!$B$5+2,0,IF(T91&lt;='Калькулятор'!$B$5,0,0)))</f>
        <v/>
      </c>
      <c r="R91" s="171" t="str">
        <f>IF(T91&gt;('Калькулятор'!$B$5+2),"",IF(T91='Калькулятор'!$B$5+2,XIRR($D$7:D90,$B$7:B90,50),"Х"))</f>
        <v/>
      </c>
      <c r="S91" s="172" t="str">
        <f>IF(T91&gt;('Калькулятор'!$B$5+2),"",IF(T91='Калькулятор'!$B$5+2,F91+E91+J91,"Х"))</f>
        <v/>
      </c>
      <c r="T91" s="162">
        <v>85</v>
      </c>
      <c r="U91" s="163" t="str">
        <f ca="1">'Калькулятор'!E88</f>
        <v>погашено</v>
      </c>
    </row>
    <row r="92" ht="15.6">
      <c r="A92" s="164" t="str">
        <f ca="1">IF(T92&gt;('Калькулятор'!$B$5+2),"",IF(T92='Калькулятор'!$B$5+2,"Усього",'Калькулятор'!C89))</f>
        <v/>
      </c>
      <c r="B92" s="165" t="str">
        <f ca="1">IF(T92&gt;('Калькулятор'!$B$5+2),"",IF(T92='Калькулятор'!$B$5+2,"Х",'Калькулятор'!D89))</f>
        <v/>
      </c>
      <c r="C92" s="166" t="str">
        <f ca="1">IF(T92&gt;('Калькулятор'!$B$5+2),"",IF(T92='Калькулятор'!$B$5+2,SUM($C$8:C91),IFERROR(B92-B91,"")))</f>
        <v/>
      </c>
      <c r="D92" s="167" t="str">
        <f ca="1">IF(T92&gt;('Калькулятор'!$B$5+2),"",IF(T92='Калькулятор'!$B$5+2,SUM(D91),'Калькулятор'!I89))</f>
        <v/>
      </c>
      <c r="E92" s="167" t="str">
        <f ca="1">IF(T92&gt;('Калькулятор'!$B$5+2),"",IF(T92='Калькулятор'!$B$5+2,SUM(E91),'Калькулятор'!G89))</f>
        <v/>
      </c>
      <c r="F92" s="167" t="str">
        <f ca="1">IF(T92&gt;('Калькулятор'!$B$5+2),"",IF(T92='Калькулятор'!$B$5+2,SUM($F$7:F91),'Калькулятор'!H89))</f>
        <v/>
      </c>
      <c r="G92" s="168" t="str">
        <f>IF(T92&gt;('Калькулятор'!$B$5+2),"",IF(T92='Калькулятор'!$B$5+2,0,IF(T92&lt;='Калькулятор'!$B$5,0,0)))</f>
        <v/>
      </c>
      <c r="H92" s="168" t="str">
        <f>IF(T92&gt;('Калькулятор'!$B$5+2),"",IF(T92='Калькулятор'!$B$5+2,0,IF(T92&lt;='Калькулятор'!$B$5,0,0)))</f>
        <v/>
      </c>
      <c r="I92" s="169" t="str">
        <f>IF(T92&gt;('Калькулятор'!$B$5+2),"",IF(T92='Калькулятор'!$B$5+2,0,IF(T92&lt;='Калькулятор'!$B$5,0,0)))</f>
        <v/>
      </c>
      <c r="J92" s="167" t="str">
        <f>IF(T92&gt;('Калькулятор'!$B$5+2),"",IF(T92='Калькулятор'!$B$5+2,SUM($J$7:J91),IF(T92&lt;='Калькулятор'!$B$5,0,0)))</f>
        <v/>
      </c>
      <c r="K92" s="170" t="str">
        <f>IF(T92&gt;('Калькулятор'!$B$5+2),"",IF(T92='Калькулятор'!$B$5+2,0,IF(T92&lt;='Калькулятор'!$B$5,0,0)))</f>
        <v/>
      </c>
      <c r="L92" s="168" t="str">
        <f>IF(T92&gt;('Калькулятор'!$B$5+2),"",IF(T92='Калькулятор'!$B$5+2,0,IF(T92&lt;='Калькулятор'!$B$5,0,0)))</f>
        <v/>
      </c>
      <c r="M92" s="168" t="str">
        <f>IF(T92&gt;('Калькулятор'!$B$5+2),"",IF(T92='Калькулятор'!$B$5+2,0,IF(T92&lt;='Калькулятор'!$B$5,0,0)))</f>
        <v/>
      </c>
      <c r="N92" s="168" t="str">
        <f>IF(T92&gt;('Калькулятор'!$B$5+2),"",IF(T92='Калькулятор'!$B$5+2,0,IF(T92&lt;='Калькулятор'!$B$5,0,0)))</f>
        <v/>
      </c>
      <c r="O92" s="168" t="str">
        <f>IF(T92&gt;('Калькулятор'!$B$5+2),"",IF(T92='Калькулятор'!$B$5+2,0,IF(T92&lt;='Калькулятор'!$B$5,0,0)))</f>
        <v/>
      </c>
      <c r="P92" s="168" t="str">
        <f>IF(T92&gt;('Калькулятор'!$B$5+2),"",IF(T92='Калькулятор'!$B$5+2,0,IF(T92&lt;='Калькулятор'!$B$5,0,0)))</f>
        <v/>
      </c>
      <c r="Q92" s="168" t="str">
        <f>IF(T92&gt;('Калькулятор'!$B$5+2),"",IF(T92='Калькулятор'!$B$5+2,0,IF(T92&lt;='Калькулятор'!$B$5,0,0)))</f>
        <v/>
      </c>
      <c r="R92" s="171" t="str">
        <f>IF(T92&gt;('Калькулятор'!$B$5+2),"",IF(T92='Калькулятор'!$B$5+2,XIRR($D$7:D91,$B$7:B91,50),"Х"))</f>
        <v/>
      </c>
      <c r="S92" s="172" t="str">
        <f>IF(T92&gt;('Калькулятор'!$B$5+2),"",IF(T92='Калькулятор'!$B$5+2,F92+E92+J92,"Х"))</f>
        <v/>
      </c>
      <c r="T92" s="162">
        <v>86</v>
      </c>
      <c r="U92" s="163" t="str">
        <f ca="1">'Калькулятор'!E89</f>
        <v>погашено</v>
      </c>
    </row>
    <row r="93" ht="15.6">
      <c r="A93" s="164" t="str">
        <f ca="1">IF(T93&gt;('Калькулятор'!$B$5+2),"",IF(T93='Калькулятор'!$B$5+2,"Усього",'Калькулятор'!C90))</f>
        <v/>
      </c>
      <c r="B93" s="165" t="str">
        <f ca="1">IF(T93&gt;('Калькулятор'!$B$5+2),"",IF(T93='Калькулятор'!$B$5+2,"Х",'Калькулятор'!D90))</f>
        <v/>
      </c>
      <c r="C93" s="166" t="str">
        <f ca="1">IF(T93&gt;('Калькулятор'!$B$5+2),"",IF(T93='Калькулятор'!$B$5+2,SUM($C$8:C92),IFERROR(B93-B92,"")))</f>
        <v/>
      </c>
      <c r="D93" s="167" t="str">
        <f ca="1">IF(T93&gt;('Калькулятор'!$B$5+2),"",IF(T93='Калькулятор'!$B$5+2,SUM(D92),'Калькулятор'!I90))</f>
        <v/>
      </c>
      <c r="E93" s="167" t="str">
        <f ca="1">IF(T93&gt;('Калькулятор'!$B$5+2),"",IF(T93='Калькулятор'!$B$5+2,SUM(E92),'Калькулятор'!G90))</f>
        <v/>
      </c>
      <c r="F93" s="167" t="str">
        <f ca="1">IF(T93&gt;('Калькулятор'!$B$5+2),"",IF(T93='Калькулятор'!$B$5+2,SUM($F$7:F92),'Калькулятор'!H90))</f>
        <v/>
      </c>
      <c r="G93" s="168" t="str">
        <f>IF(T93&gt;('Калькулятор'!$B$5+2),"",IF(T93='Калькулятор'!$B$5+2,0,IF(T93&lt;='Калькулятор'!$B$5,0,0)))</f>
        <v/>
      </c>
      <c r="H93" s="168" t="str">
        <f>IF(T93&gt;('Калькулятор'!$B$5+2),"",IF(T93='Калькулятор'!$B$5+2,0,IF(T93&lt;='Калькулятор'!$B$5,0,0)))</f>
        <v/>
      </c>
      <c r="I93" s="169" t="str">
        <f>IF(T93&gt;('Калькулятор'!$B$5+2),"",IF(T93='Калькулятор'!$B$5+2,0,IF(T93&lt;='Калькулятор'!$B$5,0,0)))</f>
        <v/>
      </c>
      <c r="J93" s="167" t="str">
        <f>IF(T93&gt;('Калькулятор'!$B$5+2),"",IF(T93='Калькулятор'!$B$5+2,SUM($J$7:J92),IF(T93&lt;='Калькулятор'!$B$5,0,0)))</f>
        <v/>
      </c>
      <c r="K93" s="170" t="str">
        <f>IF(T93&gt;('Калькулятор'!$B$5+2),"",IF(T93='Калькулятор'!$B$5+2,0,IF(T93&lt;='Калькулятор'!$B$5,0,0)))</f>
        <v/>
      </c>
      <c r="L93" s="168" t="str">
        <f>IF(T93&gt;('Калькулятор'!$B$5+2),"",IF(T93='Калькулятор'!$B$5+2,0,IF(T93&lt;='Калькулятор'!$B$5,0,0)))</f>
        <v/>
      </c>
      <c r="M93" s="168" t="str">
        <f>IF(T93&gt;('Калькулятор'!$B$5+2),"",IF(T93='Калькулятор'!$B$5+2,0,IF(T93&lt;='Калькулятор'!$B$5,0,0)))</f>
        <v/>
      </c>
      <c r="N93" s="168" t="str">
        <f>IF(T93&gt;('Калькулятор'!$B$5+2),"",IF(T93='Калькулятор'!$B$5+2,0,IF(T93&lt;='Калькулятор'!$B$5,0,0)))</f>
        <v/>
      </c>
      <c r="O93" s="168" t="str">
        <f>IF(T93&gt;('Калькулятор'!$B$5+2),"",IF(T93='Калькулятор'!$B$5+2,0,IF(T93&lt;='Калькулятор'!$B$5,0,0)))</f>
        <v/>
      </c>
      <c r="P93" s="168" t="str">
        <f>IF(T93&gt;('Калькулятор'!$B$5+2),"",IF(T93='Калькулятор'!$B$5+2,0,IF(T93&lt;='Калькулятор'!$B$5,0,0)))</f>
        <v/>
      </c>
      <c r="Q93" s="168" t="str">
        <f>IF(T93&gt;('Калькулятор'!$B$5+2),"",IF(T93='Калькулятор'!$B$5+2,0,IF(T93&lt;='Калькулятор'!$B$5,0,0)))</f>
        <v/>
      </c>
      <c r="R93" s="171" t="str">
        <f>IF(T93&gt;('Калькулятор'!$B$5+2),"",IF(T93='Калькулятор'!$B$5+2,XIRR($D$7:D92,$B$7:B92,50),"Х"))</f>
        <v/>
      </c>
      <c r="S93" s="172" t="str">
        <f>IF(T93&gt;('Калькулятор'!$B$5+2),"",IF(T93='Калькулятор'!$B$5+2,F93+E93+J93,"Х"))</f>
        <v/>
      </c>
      <c r="T93" s="162">
        <v>87</v>
      </c>
      <c r="U93" s="163" t="str">
        <f ca="1">'Калькулятор'!E90</f>
        <v>погашено</v>
      </c>
    </row>
    <row r="94" ht="15.6">
      <c r="A94" s="164" t="str">
        <f ca="1">IF(T94&gt;('Калькулятор'!$B$5+2),"",IF(T94='Калькулятор'!$B$5+2,"Усього",'Калькулятор'!C91))</f>
        <v/>
      </c>
      <c r="B94" s="165" t="str">
        <f ca="1">IF(T94&gt;('Калькулятор'!$B$5+2),"",IF(T94='Калькулятор'!$B$5+2,"Х",'Калькулятор'!D91))</f>
        <v/>
      </c>
      <c r="C94" s="166" t="str">
        <f ca="1">IF(T94&gt;('Калькулятор'!$B$5+2),"",IF(T94='Калькулятор'!$B$5+2,SUM($C$8:C93),IFERROR(B94-B93,"")))</f>
        <v/>
      </c>
      <c r="D94" s="167" t="str">
        <f ca="1">IF(T94&gt;('Калькулятор'!$B$5+2),"",IF(T94='Калькулятор'!$B$5+2,SUM(D93),'Калькулятор'!I91))</f>
        <v/>
      </c>
      <c r="E94" s="167" t="str">
        <f ca="1">IF(T94&gt;('Калькулятор'!$B$5+2),"",IF(T94='Калькулятор'!$B$5+2,SUM(E93),'Калькулятор'!G91))</f>
        <v/>
      </c>
      <c r="F94" s="167" t="str">
        <f ca="1">IF(T94&gt;('Калькулятор'!$B$5+2),"",IF(T94='Калькулятор'!$B$5+2,SUM($F$7:F93),'Калькулятор'!H91))</f>
        <v/>
      </c>
      <c r="G94" s="168" t="str">
        <f>IF(T94&gt;('Калькулятор'!$B$5+2),"",IF(T94='Калькулятор'!$B$5+2,0,IF(T94&lt;='Калькулятор'!$B$5,0,0)))</f>
        <v/>
      </c>
      <c r="H94" s="168" t="str">
        <f>IF(T94&gt;('Калькулятор'!$B$5+2),"",IF(T94='Калькулятор'!$B$5+2,0,IF(T94&lt;='Калькулятор'!$B$5,0,0)))</f>
        <v/>
      </c>
      <c r="I94" s="169" t="str">
        <f>IF(T94&gt;('Калькулятор'!$B$5+2),"",IF(T94='Калькулятор'!$B$5+2,0,IF(T94&lt;='Калькулятор'!$B$5,0,0)))</f>
        <v/>
      </c>
      <c r="J94" s="167" t="str">
        <f>IF(T94&gt;('Калькулятор'!$B$5+2),"",IF(T94='Калькулятор'!$B$5+2,SUM($J$7:J93),IF(T94&lt;='Калькулятор'!$B$5,0,0)))</f>
        <v/>
      </c>
      <c r="K94" s="170" t="str">
        <f>IF(T94&gt;('Калькулятор'!$B$5+2),"",IF(T94='Калькулятор'!$B$5+2,0,IF(T94&lt;='Калькулятор'!$B$5,0,0)))</f>
        <v/>
      </c>
      <c r="L94" s="168" t="str">
        <f>IF(T94&gt;('Калькулятор'!$B$5+2),"",IF(T94='Калькулятор'!$B$5+2,0,IF(T94&lt;='Калькулятор'!$B$5,0,0)))</f>
        <v/>
      </c>
      <c r="M94" s="168" t="str">
        <f>IF(T94&gt;('Калькулятор'!$B$5+2),"",IF(T94='Калькулятор'!$B$5+2,0,IF(T94&lt;='Калькулятор'!$B$5,0,0)))</f>
        <v/>
      </c>
      <c r="N94" s="168" t="str">
        <f>IF(T94&gt;('Калькулятор'!$B$5+2),"",IF(T94='Калькулятор'!$B$5+2,0,IF(T94&lt;='Калькулятор'!$B$5,0,0)))</f>
        <v/>
      </c>
      <c r="O94" s="168" t="str">
        <f>IF(T94&gt;('Калькулятор'!$B$5+2),"",IF(T94='Калькулятор'!$B$5+2,0,IF(T94&lt;='Калькулятор'!$B$5,0,0)))</f>
        <v/>
      </c>
      <c r="P94" s="168" t="str">
        <f>IF(T94&gt;('Калькулятор'!$B$5+2),"",IF(T94='Калькулятор'!$B$5+2,0,IF(T94&lt;='Калькулятор'!$B$5,0,0)))</f>
        <v/>
      </c>
      <c r="Q94" s="168" t="str">
        <f>IF(T94&gt;('Калькулятор'!$B$5+2),"",IF(T94='Калькулятор'!$B$5+2,0,IF(T94&lt;='Калькулятор'!$B$5,0,0)))</f>
        <v/>
      </c>
      <c r="R94" s="171" t="str">
        <f>IF(T94&gt;('Калькулятор'!$B$5+2),"",IF(T94='Калькулятор'!$B$5+2,XIRR($D$7:D93,$B$7:B93,50),"Х"))</f>
        <v/>
      </c>
      <c r="S94" s="172" t="str">
        <f>IF(T94&gt;('Калькулятор'!$B$5+2),"",IF(T94='Калькулятор'!$B$5+2,F94+E94+J94,"Х"))</f>
        <v/>
      </c>
      <c r="T94" s="162">
        <v>88</v>
      </c>
      <c r="U94" s="163" t="str">
        <f ca="1">'Калькулятор'!E91</f>
        <v>погашено</v>
      </c>
    </row>
    <row r="95" ht="15.6">
      <c r="A95" s="164" t="str">
        <f ca="1">IF(T95&gt;('Калькулятор'!$B$5+2),"",IF(T95='Калькулятор'!$B$5+2,"Усього",'Калькулятор'!C92))</f>
        <v/>
      </c>
      <c r="B95" s="165" t="str">
        <f ca="1">IF(T95&gt;('Калькулятор'!$B$5+2),"",IF(T95='Калькулятор'!$B$5+2,"Х",'Калькулятор'!D92))</f>
        <v/>
      </c>
      <c r="C95" s="166" t="str">
        <f ca="1">IF(T95&gt;('Калькулятор'!$B$5+2),"",IF(T95='Калькулятор'!$B$5+2,SUM($C$8:C94),IFERROR(B95-B94,"")))</f>
        <v/>
      </c>
      <c r="D95" s="167" t="str">
        <f ca="1">IF(T95&gt;('Калькулятор'!$B$5+2),"",IF(T95='Калькулятор'!$B$5+2,SUM(D94),'Калькулятор'!I92))</f>
        <v/>
      </c>
      <c r="E95" s="167" t="str">
        <f ca="1">IF(T95&gt;('Калькулятор'!$B$5+2),"",IF(T95='Калькулятор'!$B$5+2,SUM(E94),'Калькулятор'!G92))</f>
        <v/>
      </c>
      <c r="F95" s="167" t="str">
        <f ca="1">IF(T95&gt;('Калькулятор'!$B$5+2),"",IF(T95='Калькулятор'!$B$5+2,SUM($F$7:F94),'Калькулятор'!H92))</f>
        <v/>
      </c>
      <c r="G95" s="168" t="str">
        <f>IF(T95&gt;('Калькулятор'!$B$5+2),"",IF(T95='Калькулятор'!$B$5+2,0,IF(T95&lt;='Калькулятор'!$B$5,0,0)))</f>
        <v/>
      </c>
      <c r="H95" s="168" t="str">
        <f>IF(T95&gt;('Калькулятор'!$B$5+2),"",IF(T95='Калькулятор'!$B$5+2,0,IF(T95&lt;='Калькулятор'!$B$5,0,0)))</f>
        <v/>
      </c>
      <c r="I95" s="169" t="str">
        <f>IF(T95&gt;('Калькулятор'!$B$5+2),"",IF(T95='Калькулятор'!$B$5+2,0,IF(T95&lt;='Калькулятор'!$B$5,0,0)))</f>
        <v/>
      </c>
      <c r="J95" s="167" t="str">
        <f>IF(T95&gt;('Калькулятор'!$B$5+2),"",IF(T95='Калькулятор'!$B$5+2,SUM($J$7:J94),IF(T95&lt;='Калькулятор'!$B$5,0,0)))</f>
        <v/>
      </c>
      <c r="K95" s="170" t="str">
        <f>IF(T95&gt;('Калькулятор'!$B$5+2),"",IF(T95='Калькулятор'!$B$5+2,0,IF(T95&lt;='Калькулятор'!$B$5,0,0)))</f>
        <v/>
      </c>
      <c r="L95" s="168" t="str">
        <f>IF(T95&gt;('Калькулятор'!$B$5+2),"",IF(T95='Калькулятор'!$B$5+2,0,IF(T95&lt;='Калькулятор'!$B$5,0,0)))</f>
        <v/>
      </c>
      <c r="M95" s="168" t="str">
        <f>IF(T95&gt;('Калькулятор'!$B$5+2),"",IF(T95='Калькулятор'!$B$5+2,0,IF(T95&lt;='Калькулятор'!$B$5,0,0)))</f>
        <v/>
      </c>
      <c r="N95" s="168" t="str">
        <f>IF(T95&gt;('Калькулятор'!$B$5+2),"",IF(T95='Калькулятор'!$B$5+2,0,IF(T95&lt;='Калькулятор'!$B$5,0,0)))</f>
        <v/>
      </c>
      <c r="O95" s="168" t="str">
        <f>IF(T95&gt;('Калькулятор'!$B$5+2),"",IF(T95='Калькулятор'!$B$5+2,0,IF(T95&lt;='Калькулятор'!$B$5,0,0)))</f>
        <v/>
      </c>
      <c r="P95" s="168" t="str">
        <f>IF(T95&gt;('Калькулятор'!$B$5+2),"",IF(T95='Калькулятор'!$B$5+2,0,IF(T95&lt;='Калькулятор'!$B$5,0,0)))</f>
        <v/>
      </c>
      <c r="Q95" s="168" t="str">
        <f>IF(T95&gt;('Калькулятор'!$B$5+2),"",IF(T95='Калькулятор'!$B$5+2,0,IF(T95&lt;='Калькулятор'!$B$5,0,0)))</f>
        <v/>
      </c>
      <c r="R95" s="171" t="str">
        <f>IF(T95&gt;('Калькулятор'!$B$5+2),"",IF(T95='Калькулятор'!$B$5+2,XIRR($D$7:D94,$B$7:B94,50),"Х"))</f>
        <v/>
      </c>
      <c r="S95" s="172" t="str">
        <f>IF(T95&gt;('Калькулятор'!$B$5+2),"",IF(T95='Калькулятор'!$B$5+2,F95+E95+J95,"Х"))</f>
        <v/>
      </c>
      <c r="T95" s="162">
        <v>89</v>
      </c>
      <c r="U95" s="163" t="str">
        <f ca="1">'Калькулятор'!E92</f>
        <v>погашено</v>
      </c>
    </row>
    <row r="96" ht="15.6">
      <c r="A96" s="164" t="str">
        <f ca="1">IF(T96&gt;('Калькулятор'!$B$5+2),"",IF(T96='Калькулятор'!$B$5+2,"Усього",'Калькулятор'!C93))</f>
        <v/>
      </c>
      <c r="B96" s="165" t="str">
        <f ca="1">IF(T96&gt;('Калькулятор'!$B$5+2),"",IF(T96='Калькулятор'!$B$5+2,"Х",'Калькулятор'!D93))</f>
        <v/>
      </c>
      <c r="C96" s="166" t="str">
        <f ca="1">IF(T96&gt;('Калькулятор'!$B$5+2),"",IF(T96='Калькулятор'!$B$5+2,SUM($C$8:C95),IFERROR(B96-B95,"")))</f>
        <v/>
      </c>
      <c r="D96" s="167" t="str">
        <f ca="1">IF(T96&gt;('Калькулятор'!$B$5+2),"",IF(T96='Калькулятор'!$B$5+2,SUM(D95),'Калькулятор'!I93))</f>
        <v/>
      </c>
      <c r="E96" s="167" t="str">
        <f ca="1">IF(T96&gt;('Калькулятор'!$B$5+2),"",IF(T96='Калькулятор'!$B$5+2,SUM(E95),'Калькулятор'!G93))</f>
        <v/>
      </c>
      <c r="F96" s="167" t="str">
        <f ca="1">IF(T96&gt;('Калькулятор'!$B$5+2),"",IF(T96='Калькулятор'!$B$5+2,SUM($F$7:F95),'Калькулятор'!H93))</f>
        <v/>
      </c>
      <c r="G96" s="168" t="str">
        <f>IF(T96&gt;('Калькулятор'!$B$5+2),"",IF(T96='Калькулятор'!$B$5+2,0,IF(T96&lt;='Калькулятор'!$B$5,0,0)))</f>
        <v/>
      </c>
      <c r="H96" s="168" t="str">
        <f>IF(T96&gt;('Калькулятор'!$B$5+2),"",IF(T96='Калькулятор'!$B$5+2,0,IF(T96&lt;='Калькулятор'!$B$5,0,0)))</f>
        <v/>
      </c>
      <c r="I96" s="169" t="str">
        <f>IF(T96&gt;('Калькулятор'!$B$5+2),"",IF(T96='Калькулятор'!$B$5+2,0,IF(T96&lt;='Калькулятор'!$B$5,0,0)))</f>
        <v/>
      </c>
      <c r="J96" s="167" t="str">
        <f>IF(T96&gt;('Калькулятор'!$B$5+2),"",IF(T96='Калькулятор'!$B$5+2,SUM($J$7:J95),IF(T96&lt;='Калькулятор'!$B$5,0,0)))</f>
        <v/>
      </c>
      <c r="K96" s="170" t="str">
        <f>IF(T96&gt;('Калькулятор'!$B$5+2),"",IF(T96='Калькулятор'!$B$5+2,0,IF(T96&lt;='Калькулятор'!$B$5,0,0)))</f>
        <v/>
      </c>
      <c r="L96" s="168" t="str">
        <f>IF(T96&gt;('Калькулятор'!$B$5+2),"",IF(T96='Калькулятор'!$B$5+2,0,IF(T96&lt;='Калькулятор'!$B$5,0,0)))</f>
        <v/>
      </c>
      <c r="M96" s="168" t="str">
        <f>IF(T96&gt;('Калькулятор'!$B$5+2),"",IF(T96='Калькулятор'!$B$5+2,0,IF(T96&lt;='Калькулятор'!$B$5,0,0)))</f>
        <v/>
      </c>
      <c r="N96" s="168" t="str">
        <f>IF(T96&gt;('Калькулятор'!$B$5+2),"",IF(T96='Калькулятор'!$B$5+2,0,IF(T96&lt;='Калькулятор'!$B$5,0,0)))</f>
        <v/>
      </c>
      <c r="O96" s="168" t="str">
        <f>IF(T96&gt;('Калькулятор'!$B$5+2),"",IF(T96='Калькулятор'!$B$5+2,0,IF(T96&lt;='Калькулятор'!$B$5,0,0)))</f>
        <v/>
      </c>
      <c r="P96" s="168" t="str">
        <f>IF(T96&gt;('Калькулятор'!$B$5+2),"",IF(T96='Калькулятор'!$B$5+2,0,IF(T96&lt;='Калькулятор'!$B$5,0,0)))</f>
        <v/>
      </c>
      <c r="Q96" s="168" t="str">
        <f>IF(T96&gt;('Калькулятор'!$B$5+2),"",IF(T96='Калькулятор'!$B$5+2,0,IF(T96&lt;='Калькулятор'!$B$5,0,0)))</f>
        <v/>
      </c>
      <c r="R96" s="171" t="str">
        <f>IF(T96&gt;('Калькулятор'!$B$5+2),"",IF(T96='Калькулятор'!$B$5+2,XIRR($D$7:D95,$B$7:B95,50),"Х"))</f>
        <v/>
      </c>
      <c r="S96" s="172" t="str">
        <f>IF(T96&gt;('Калькулятор'!$B$5+2),"",IF(T96='Калькулятор'!$B$5+2,F96+E96+J96,"Х"))</f>
        <v/>
      </c>
      <c r="T96" s="162">
        <v>90</v>
      </c>
      <c r="U96" s="163" t="str">
        <f ca="1">'Калькулятор'!E93</f>
        <v>погашено</v>
      </c>
    </row>
    <row r="97" ht="15.6">
      <c r="A97" s="164" t="str">
        <f ca="1">IF(T97&gt;('Калькулятор'!$B$5+2),"",IF(T97='Калькулятор'!$B$5+2,"Усього",'Калькулятор'!C94))</f>
        <v/>
      </c>
      <c r="B97" s="165" t="str">
        <f ca="1">IF(T97&gt;('Калькулятор'!$B$5+2),"",IF(T97='Калькулятор'!$B$5+2,"Х",'Калькулятор'!D94))</f>
        <v/>
      </c>
      <c r="C97" s="166" t="str">
        <f ca="1">IF(T97&gt;('Калькулятор'!$B$5+2),"",IF(T97='Калькулятор'!$B$5+2,SUM($C$8:C96),IFERROR(B97-B96,"")))</f>
        <v/>
      </c>
      <c r="D97" s="167" t="str">
        <f ca="1">IF(T97&gt;('Калькулятор'!$B$5+2),"",IF(T97='Калькулятор'!$B$5+2,SUM(D96),'Калькулятор'!I94))</f>
        <v/>
      </c>
      <c r="E97" s="167" t="str">
        <f ca="1">IF(T97&gt;('Калькулятор'!$B$5+2),"",IF(T97='Калькулятор'!$B$5+2,SUM(E96),'Калькулятор'!G94))</f>
        <v/>
      </c>
      <c r="F97" s="167" t="str">
        <f ca="1">IF(T97&gt;('Калькулятор'!$B$5+2),"",IF(T97='Калькулятор'!$B$5+2,SUM($F$7:F96),'Калькулятор'!H94))</f>
        <v/>
      </c>
      <c r="G97" s="168" t="str">
        <f>IF(T97&gt;('Калькулятор'!$B$5+2),"",IF(T97='Калькулятор'!$B$5+2,0,IF(T97&lt;='Калькулятор'!$B$5,0,0)))</f>
        <v/>
      </c>
      <c r="H97" s="168" t="str">
        <f>IF(T97&gt;('Калькулятор'!$B$5+2),"",IF(T97='Калькулятор'!$B$5+2,0,IF(T97&lt;='Калькулятор'!$B$5,0,0)))</f>
        <v/>
      </c>
      <c r="I97" s="169" t="str">
        <f>IF(T97&gt;('Калькулятор'!$B$5+2),"",IF(T97='Калькулятор'!$B$5+2,0,IF(T97&lt;='Калькулятор'!$B$5,0,0)))</f>
        <v/>
      </c>
      <c r="J97" s="167" t="str">
        <f>IF(T97&gt;('Калькулятор'!$B$5+2),"",IF(T97='Калькулятор'!$B$5+2,SUM($J$7:J96),IF(T97&lt;='Калькулятор'!$B$5,0,0)))</f>
        <v/>
      </c>
      <c r="K97" s="170" t="str">
        <f>IF(T97&gt;('Калькулятор'!$B$5+2),"",IF(T97='Калькулятор'!$B$5+2,0,IF(T97&lt;='Калькулятор'!$B$5,0,0)))</f>
        <v/>
      </c>
      <c r="L97" s="168" t="str">
        <f>IF(T97&gt;('Калькулятор'!$B$5+2),"",IF(T97='Калькулятор'!$B$5+2,0,IF(T97&lt;='Калькулятор'!$B$5,0,0)))</f>
        <v/>
      </c>
      <c r="M97" s="168" t="str">
        <f>IF(T97&gt;('Калькулятор'!$B$5+2),"",IF(T97='Калькулятор'!$B$5+2,0,IF(T97&lt;='Калькулятор'!$B$5,0,0)))</f>
        <v/>
      </c>
      <c r="N97" s="168" t="str">
        <f>IF(T97&gt;('Калькулятор'!$B$5+2),"",IF(T97='Калькулятор'!$B$5+2,0,IF(T97&lt;='Калькулятор'!$B$5,0,0)))</f>
        <v/>
      </c>
      <c r="O97" s="168" t="str">
        <f>IF(T97&gt;('Калькулятор'!$B$5+2),"",IF(T97='Калькулятор'!$B$5+2,0,IF(T97&lt;='Калькулятор'!$B$5,0,0)))</f>
        <v/>
      </c>
      <c r="P97" s="168" t="str">
        <f>IF(T97&gt;('Калькулятор'!$B$5+2),"",IF(T97='Калькулятор'!$B$5+2,0,IF(T97&lt;='Калькулятор'!$B$5,0,0)))</f>
        <v/>
      </c>
      <c r="Q97" s="168" t="str">
        <f>IF(T97&gt;('Калькулятор'!$B$5+2),"",IF(T97='Калькулятор'!$B$5+2,0,IF(T97&lt;='Калькулятор'!$B$5,0,0)))</f>
        <v/>
      </c>
      <c r="R97" s="171" t="str">
        <f>IF(T97&gt;('Калькулятор'!$B$5+2),"",IF(T97='Калькулятор'!$B$5+2,XIRR($D$7:D96,$B$7:B96,50),"Х"))</f>
        <v/>
      </c>
      <c r="S97" s="172" t="str">
        <f>IF(T97&gt;('Калькулятор'!$B$5+2),"",IF(T97='Калькулятор'!$B$5+2,F97+E97+J97,"Х"))</f>
        <v/>
      </c>
      <c r="T97" s="162">
        <v>91</v>
      </c>
      <c r="U97" s="163" t="str">
        <f ca="1">'Калькулятор'!E94</f>
        <v>погашено</v>
      </c>
    </row>
    <row r="98" ht="15.6">
      <c r="A98" s="164" t="str">
        <f ca="1">IF(T98&gt;('Калькулятор'!$B$5+2),"",IF(T98='Калькулятор'!$B$5+2,"Усього",'Калькулятор'!C95))</f>
        <v/>
      </c>
      <c r="B98" s="165" t="str">
        <f ca="1">IF(T98&gt;('Калькулятор'!$B$5+2),"",IF(T98='Калькулятор'!$B$5+2,"Х",'Калькулятор'!D95))</f>
        <v/>
      </c>
      <c r="C98" s="166" t="str">
        <f ca="1">IF(T98&gt;('Калькулятор'!$B$5+2),"",IF(T98='Калькулятор'!$B$5+2,SUM($C$8:C97),IFERROR(B98-B97,"")))</f>
        <v/>
      </c>
      <c r="D98" s="167" t="str">
        <f ca="1">IF(T98&gt;('Калькулятор'!$B$5+2),"",IF(T98='Калькулятор'!$B$5+2,SUM(D97),'Калькулятор'!I95))</f>
        <v/>
      </c>
      <c r="E98" s="167" t="str">
        <f ca="1">IF(T98&gt;('Калькулятор'!$B$5+2),"",IF(T98='Калькулятор'!$B$5+2,SUM(E97),'Калькулятор'!G95))</f>
        <v/>
      </c>
      <c r="F98" s="167" t="str">
        <f ca="1">IF(T98&gt;('Калькулятор'!$B$5+2),"",IF(T98='Калькулятор'!$B$5+2,SUM($F$7:F97),'Калькулятор'!H95))</f>
        <v/>
      </c>
      <c r="G98" s="168" t="str">
        <f>IF(T98&gt;('Калькулятор'!$B$5+2),"",IF(T98='Калькулятор'!$B$5+2,0,IF(T98&lt;='Калькулятор'!$B$5,0,0)))</f>
        <v/>
      </c>
      <c r="H98" s="168" t="str">
        <f>IF(T98&gt;('Калькулятор'!$B$5+2),"",IF(T98='Калькулятор'!$B$5+2,0,IF(T98&lt;='Калькулятор'!$B$5,0,0)))</f>
        <v/>
      </c>
      <c r="I98" s="169" t="str">
        <f>IF(T98&gt;('Калькулятор'!$B$5+2),"",IF(T98='Калькулятор'!$B$5+2,0,IF(T98&lt;='Калькулятор'!$B$5,0,0)))</f>
        <v/>
      </c>
      <c r="J98" s="167" t="str">
        <f>IF(T98&gt;('Калькулятор'!$B$5+2),"",IF(T98='Калькулятор'!$B$5+2,SUM($J$7:J97),IF(T98&lt;='Калькулятор'!$B$5,0,0)))</f>
        <v/>
      </c>
      <c r="K98" s="170" t="str">
        <f>IF(T98&gt;('Калькулятор'!$B$5+2),"",IF(T98='Калькулятор'!$B$5+2,0,IF(T98&lt;='Калькулятор'!$B$5,0,0)))</f>
        <v/>
      </c>
      <c r="L98" s="168" t="str">
        <f>IF(T98&gt;('Калькулятор'!$B$5+2),"",IF(T98='Калькулятор'!$B$5+2,0,IF(T98&lt;='Калькулятор'!$B$5,0,0)))</f>
        <v/>
      </c>
      <c r="M98" s="168" t="str">
        <f>IF(T98&gt;('Калькулятор'!$B$5+2),"",IF(T98='Калькулятор'!$B$5+2,0,IF(T98&lt;='Калькулятор'!$B$5,0,0)))</f>
        <v/>
      </c>
      <c r="N98" s="168" t="str">
        <f>IF(T98&gt;('Калькулятор'!$B$5+2),"",IF(T98='Калькулятор'!$B$5+2,0,IF(T98&lt;='Калькулятор'!$B$5,0,0)))</f>
        <v/>
      </c>
      <c r="O98" s="168" t="str">
        <f>IF(T98&gt;('Калькулятор'!$B$5+2),"",IF(T98='Калькулятор'!$B$5+2,0,IF(T98&lt;='Калькулятор'!$B$5,0,0)))</f>
        <v/>
      </c>
      <c r="P98" s="168" t="str">
        <f>IF(T98&gt;('Калькулятор'!$B$5+2),"",IF(T98='Калькулятор'!$B$5+2,0,IF(T98&lt;='Калькулятор'!$B$5,0,0)))</f>
        <v/>
      </c>
      <c r="Q98" s="168" t="str">
        <f>IF(T98&gt;('Калькулятор'!$B$5+2),"",IF(T98='Калькулятор'!$B$5+2,0,IF(T98&lt;='Калькулятор'!$B$5,0,0)))</f>
        <v/>
      </c>
      <c r="R98" s="171" t="str">
        <f>IF(T98&gt;('Калькулятор'!$B$5+2),"",IF(T98='Калькулятор'!$B$5+2,XIRR($D$7:D97,$B$7:B97,50),"Х"))</f>
        <v/>
      </c>
      <c r="S98" s="172" t="str">
        <f>IF(T98&gt;('Калькулятор'!$B$5+2),"",IF(T98='Калькулятор'!$B$5+2,F98+E98+J98,"Х"))</f>
        <v/>
      </c>
      <c r="T98" s="162">
        <v>92</v>
      </c>
      <c r="U98" s="163" t="str">
        <f ca="1">'Калькулятор'!E95</f>
        <v>погашено</v>
      </c>
    </row>
    <row r="99" ht="15.6">
      <c r="A99" s="164" t="str">
        <f ca="1">IF(T99&gt;('Калькулятор'!$B$5+2),"",IF(T99='Калькулятор'!$B$5+2,"Усього",'Калькулятор'!C96))</f>
        <v/>
      </c>
      <c r="B99" s="165" t="str">
        <f ca="1">IF(T99&gt;('Калькулятор'!$B$5+2),"",IF(T99='Калькулятор'!$B$5+2,"Х",'Калькулятор'!D96))</f>
        <v/>
      </c>
      <c r="C99" s="166" t="str">
        <f ca="1">IF(T99&gt;('Калькулятор'!$B$5+2),"",IF(T99='Калькулятор'!$B$5+2,SUM($C$8:C98),IFERROR(B99-B98,"")))</f>
        <v/>
      </c>
      <c r="D99" s="167" t="str">
        <f ca="1">IF(T99&gt;('Калькулятор'!$B$5+2),"",IF(T99='Калькулятор'!$B$5+2,SUM(D98),'Калькулятор'!I96))</f>
        <v/>
      </c>
      <c r="E99" s="167" t="str">
        <f ca="1">IF(T99&gt;('Калькулятор'!$B$5+2),"",IF(T99='Калькулятор'!$B$5+2,SUM(E98),'Калькулятор'!G96))</f>
        <v/>
      </c>
      <c r="F99" s="167" t="str">
        <f ca="1">IF(T99&gt;('Калькулятор'!$B$5+2),"",IF(T99='Калькулятор'!$B$5+2,SUM($F$7:F98),'Калькулятор'!H96))</f>
        <v/>
      </c>
      <c r="G99" s="168" t="str">
        <f>IF(T99&gt;('Калькулятор'!$B$5+2),"",IF(T99='Калькулятор'!$B$5+2,0,IF(T99&lt;='Калькулятор'!$B$5,0,0)))</f>
        <v/>
      </c>
      <c r="H99" s="168" t="str">
        <f>IF(T99&gt;('Калькулятор'!$B$5+2),"",IF(T99='Калькулятор'!$B$5+2,0,IF(T99&lt;='Калькулятор'!$B$5,0,0)))</f>
        <v/>
      </c>
      <c r="I99" s="169" t="str">
        <f>IF(T99&gt;('Калькулятор'!$B$5+2),"",IF(T99='Калькулятор'!$B$5+2,0,IF(T99&lt;='Калькулятор'!$B$5,0,0)))</f>
        <v/>
      </c>
      <c r="J99" s="167" t="str">
        <f>IF(T99&gt;('Калькулятор'!$B$5+2),"",IF(T99='Калькулятор'!$B$5+2,SUM($J$7:J98),IF(T99&lt;='Калькулятор'!$B$5,0,0)))</f>
        <v/>
      </c>
      <c r="K99" s="170" t="str">
        <f>IF(T99&gt;('Калькулятор'!$B$5+2),"",IF(T99='Калькулятор'!$B$5+2,0,IF(T99&lt;='Калькулятор'!$B$5,0,0)))</f>
        <v/>
      </c>
      <c r="L99" s="168" t="str">
        <f>IF(T99&gt;('Калькулятор'!$B$5+2),"",IF(T99='Калькулятор'!$B$5+2,0,IF(T99&lt;='Калькулятор'!$B$5,0,0)))</f>
        <v/>
      </c>
      <c r="M99" s="168" t="str">
        <f>IF(T99&gt;('Калькулятор'!$B$5+2),"",IF(T99='Калькулятор'!$B$5+2,0,IF(T99&lt;='Калькулятор'!$B$5,0,0)))</f>
        <v/>
      </c>
      <c r="N99" s="168" t="str">
        <f>IF(T99&gt;('Калькулятор'!$B$5+2),"",IF(T99='Калькулятор'!$B$5+2,0,IF(T99&lt;='Калькулятор'!$B$5,0,0)))</f>
        <v/>
      </c>
      <c r="O99" s="168" t="str">
        <f>IF(T99&gt;('Калькулятор'!$B$5+2),"",IF(T99='Калькулятор'!$B$5+2,0,IF(T99&lt;='Калькулятор'!$B$5,0,0)))</f>
        <v/>
      </c>
      <c r="P99" s="168" t="str">
        <f>IF(T99&gt;('Калькулятор'!$B$5+2),"",IF(T99='Калькулятор'!$B$5+2,0,IF(T99&lt;='Калькулятор'!$B$5,0,0)))</f>
        <v/>
      </c>
      <c r="Q99" s="168" t="str">
        <f>IF(T99&gt;('Калькулятор'!$B$5+2),"",IF(T99='Калькулятор'!$B$5+2,0,IF(T99&lt;='Калькулятор'!$B$5,0,0)))</f>
        <v/>
      </c>
      <c r="R99" s="171" t="str">
        <f>IF(T99&gt;('Калькулятор'!$B$5+2),"",IF(T99='Калькулятор'!$B$5+2,XIRR($D$7:D98,$B$7:B98,50),"Х"))</f>
        <v/>
      </c>
      <c r="S99" s="172" t="str">
        <f>IF(T99&gt;('Калькулятор'!$B$5+2),"",IF(T99='Калькулятор'!$B$5+2,F99+E99+J99,"Х"))</f>
        <v/>
      </c>
      <c r="T99" s="162">
        <v>93</v>
      </c>
      <c r="U99" s="163" t="str">
        <f ca="1">'Калькулятор'!E96</f>
        <v>погашено</v>
      </c>
    </row>
    <row r="100" ht="15.6">
      <c r="A100" s="164" t="str">
        <f>IF(T100&gt;(Калькулятор!$B$5+2),"",IF(T100=Калькулятор!$B$5+2,"Усього",Калькулятор!C97))</f>
        <v/>
      </c>
      <c r="B100" s="165" t="str">
        <f>IF(T100&gt;(Калькулятор!$B$5+2),"",IF(T100=Калькулятор!$B$5+2,"Х",Калькулятор!D97))</f>
        <v/>
      </c>
      <c r="C100" s="166" t="str">
        <f>IF(T100&gt;(Калькулятор!$B$5+2),"",IF(T100=Калькулятор!$B$5+2,SUM($C$8:C99),IFERROR(B100-B99,"")))</f>
        <v/>
      </c>
      <c r="D100" s="167" t="str">
        <f>IF(T100&gt;(Калькулятор!$B$5+2),"",IF(T100=Калькулятор!$B$5+2,SUM(D99),Калькулятор!I97))</f>
        <v/>
      </c>
      <c r="E100" s="167" t="str">
        <f>IF(T100&gt;(Калькулятор!$B$5+2),"",IF(T100=Калькулятор!$B$5+2,SUM(E99),Калькулятор!G97))</f>
        <v/>
      </c>
      <c r="F100" s="167" t="str">
        <f>IF(T100&gt;(Калькулятор!$B$5+2),"",IF(T100=Калькулятор!$B$5+2,SUM($F$7:F99),Калькулятор!H97))</f>
        <v/>
      </c>
      <c r="G100" s="168" t="str">
        <f>IF(T100&gt;(Калькулятор!$B$5+2),"",IF(T100=Калькулятор!$B$5+2,0,IF(T100&lt;=Калькулятор!$B$5,0,0)))</f>
        <v/>
      </c>
      <c r="H100" s="168" t="str">
        <f>IF(T100&gt;(Калькулятор!$B$5+2),"",IF(T100=Калькулятор!$B$5+2,0,IF(T100&lt;=Калькулятор!$B$5,0,0)))</f>
        <v/>
      </c>
      <c r="I100" s="169" t="str">
        <f>IF(T100&gt;(Калькулятор!$B$5+2),"",IF(T100=Калькулятор!$B$5+2,0,IF(T100&lt;=Калькулятор!$B$5,0,0)))</f>
        <v/>
      </c>
      <c r="J100" s="167" t="str">
        <f>IF(T100&gt;(Калькулятор!$B$5+2),"",IF(T100=Калькулятор!$B$5+2,SUM($J$7:J99),IF(T100&lt;=Калькулятор!$B$5,0,0)))</f>
        <v/>
      </c>
      <c r="K100" s="170" t="str">
        <f>IF(T100&gt;(Калькулятор!$B$5+2),"",IF(T100=Калькулятор!$B$5+2,0,IF(T100&lt;=Калькулятор!$B$5,0,0)))</f>
        <v/>
      </c>
      <c r="L100" s="168" t="str">
        <f>IF(T100&gt;(Калькулятор!$B$5+2),"",IF(T100=Калькулятор!$B$5+2,0,IF(T100&lt;=Калькулятор!$B$5,0,0)))</f>
        <v/>
      </c>
      <c r="M100" s="168" t="str">
        <f>IF(T100&gt;(Калькулятор!$B$5+2),"",IF(T100=Калькулятор!$B$5+2,0,IF(T100&lt;=Калькулятор!$B$5,0,0)))</f>
        <v/>
      </c>
      <c r="N100" s="168" t="str">
        <f>IF(T100&gt;(Калькулятор!$B$5+2),"",IF(T100=Калькулятор!$B$5+2,0,IF(T100&lt;=Калькулятор!$B$5,0,0)))</f>
        <v/>
      </c>
      <c r="O100" s="168" t="str">
        <f>IF(T100&gt;(Калькулятор!$B$5+2),"",IF(T100=Калькулятор!$B$5+2,0,IF(T100&lt;=Калькулятор!$B$5,0,0)))</f>
        <v/>
      </c>
      <c r="P100" s="168" t="str">
        <f>IF(T100&gt;(Калькулятор!$B$5+2),"",IF(T100=Калькулятор!$B$5+2,0,IF(T100&lt;=Калькулятор!$B$5,0,0)))</f>
        <v/>
      </c>
      <c r="Q100" s="168" t="str">
        <f>IF(T100&gt;(Калькулятор!$B$5+2),"",IF(T100=Калькулятор!$B$5+2,0,IF(T100&lt;=Калькулятор!$B$5,0,0)))</f>
        <v/>
      </c>
      <c r="R100" s="171" t="str">
        <f>IF(T100&gt;(Калькулятор!$B$5+2),"",IF(T100=Калькулятор!$B$5+2,XIRR($D$7:D99,$B$7:B99,50),"Х"))</f>
        <v/>
      </c>
      <c r="S100" s="172" t="str">
        <f>IF(T100&gt;(Калькулятор!$B$5+2),"",IF(T100=Калькулятор!$B$5+2,F100+E100+J100,"Х"))</f>
        <v/>
      </c>
      <c r="T100" s="162">
        <v>94</v>
      </c>
      <c r="U100" s="163" t="str">
        <f ca="1">'Калькулятор'!E97</f>
        <v>погашено</v>
      </c>
    </row>
    <row r="101" ht="15.6">
      <c r="A101" s="164" t="str">
        <f>IF(T101&gt;('Калькулятор'!$B$5+2),"",IF(T101='Калькулятор'!$B$5+2,"Усього",'Калькулятор'!C98))</f>
        <v/>
      </c>
      <c r="B101" s="165" t="str">
        <f>IF(T101&gt;('Калькулятор'!$B$5+2),"",IF(T101='Калькулятор'!$B$5+2,"Х",'Калькулятор'!D98))</f>
        <v/>
      </c>
      <c r="C101" s="166" t="str">
        <f>IF(T101&gt;(Калькулятор!$B$5+2),"",IF(T101=Калькулятор!$B$5+2,SUM($C$8:C100),IFERROR(B101-B100,"")))</f>
        <v/>
      </c>
      <c r="D101" s="167" t="str">
        <f>IF(T101&gt;(Калькулятор!$B$5+2),"",IF(T101=Калькулятор!$B$5+2,SUM(D100),Калькулятор!I98))</f>
        <v/>
      </c>
      <c r="E101" s="167" t="str">
        <f>IF(T101&gt;(Калькулятор!$B$5+2),"",IF(T101=Калькулятор!$B$5+2,SUM(E100),Калькулятор!G98))</f>
        <v/>
      </c>
      <c r="F101" s="167" t="str">
        <f>IF(T101&gt;(Калькулятор!$B$5+2),"",IF(T101=Калькулятор!$B$5+2,SUM($F$7:F100),Калькулятор!H98))</f>
        <v/>
      </c>
      <c r="G101" s="168" t="str">
        <f>IF(T101&gt;('Калькулятор'!$B$5+2),"",IF(T101='Калькулятор'!$B$5+2,0,IF(T101&lt;='Калькулятор'!$B$5,0,0)))</f>
        <v/>
      </c>
      <c r="H101" s="168" t="str">
        <f>IF(T101&gt;('Калькулятор'!$B$5+2),"",IF(T101='Калькулятор'!$B$5+2,0,IF(T101&lt;='Калькулятор'!$B$5,0,0)))</f>
        <v/>
      </c>
      <c r="I101" s="169" t="str">
        <f>IF(T101&gt;('Калькулятор'!$B$5+2),"",IF(T101='Калькулятор'!$B$5+2,0,IF(T101&lt;='Калькулятор'!$B$5,0,0)))</f>
        <v/>
      </c>
      <c r="J101" s="167" t="str">
        <f>IF(T101&gt;(Калькулятор!$B$5+2),"",IF(T101=Калькулятор!$B$5+2,SUM($J$7:J100),IF(T101&lt;=Калькулятор!$B$5,0,0)))</f>
        <v/>
      </c>
      <c r="K101" s="170" t="str">
        <f>IF(T101&gt;('Калькулятор'!$B$5+2),"",IF(T101='Калькулятор'!$B$5+2,0,IF(T101&lt;='Калькулятор'!$B$5,0,0)))</f>
        <v/>
      </c>
      <c r="L101" s="168" t="str">
        <f>IF(T101&gt;('Калькулятор'!$B$5+2),"",IF(T101='Калькулятор'!$B$5+2,0,IF(T101&lt;='Калькулятор'!$B$5,0,0)))</f>
        <v/>
      </c>
      <c r="M101" s="168" t="str">
        <f>IF(T101&gt;('Калькулятор'!$B$5+2),"",IF(T101='Калькулятор'!$B$5+2,0,IF(T101&lt;='Калькулятор'!$B$5,0,0)))</f>
        <v/>
      </c>
      <c r="N101" s="168" t="str">
        <f>IF(T101&gt;('Калькулятор'!$B$5+2),"",IF(T101='Калькулятор'!$B$5+2,0,IF(T101&lt;='Калькулятор'!$B$5,0,0)))</f>
        <v/>
      </c>
      <c r="O101" s="168" t="str">
        <f>IF(T101&gt;('Калькулятор'!$B$5+2),"",IF(T101='Калькулятор'!$B$5+2,0,IF(T101&lt;='Калькулятор'!$B$5,0,0)))</f>
        <v/>
      </c>
      <c r="P101" s="168" t="str">
        <f>IF(T101&gt;('Калькулятор'!$B$5+2),"",IF(T101='Калькулятор'!$B$5+2,0,IF(T101&lt;='Калькулятор'!$B$5,0,0)))</f>
        <v/>
      </c>
      <c r="Q101" s="168" t="str">
        <f>IF(T101&gt;('Калькулятор'!$B$5+2),"",IF(T101='Калькулятор'!$B$5+2,0,IF(T101&lt;='Калькулятор'!$B$5,0,0)))</f>
        <v/>
      </c>
      <c r="R101" s="171" t="str">
        <f>IF(T101&gt;(Калькулятор!$B$5+2),"",IF(T101=Калькулятор!$B$5+2,XIRR($D$7:D100,$B$7:B100,50),"Х"))</f>
        <v/>
      </c>
      <c r="S101" s="172" t="str">
        <f>IF(T101&gt;('Калькулятор'!$B$5+2),"",IF(T101='Калькулятор'!$B$5+2,F101+E101+J101,"Х"))</f>
        <v/>
      </c>
      <c r="T101" s="162">
        <v>95</v>
      </c>
      <c r="U101" s="163" t="str">
        <f ca="1">'Калькулятор'!E98</f>
        <v>погашено</v>
      </c>
    </row>
    <row r="102" ht="15.6">
      <c r="A102" s="164" t="str">
        <f>IF(T102&gt;('Калькулятор'!$B$5+2),"",IF(T102='Калькулятор'!$B$5+2,"Усього",'Калькулятор'!C99))</f>
        <v/>
      </c>
      <c r="B102" s="165" t="str">
        <f>IF(T102&gt;('Калькулятор'!$B$5+2),"",IF(T102='Калькулятор'!$B$5+2,"Х",'Калькулятор'!D99))</f>
        <v/>
      </c>
      <c r="C102" s="166" t="str">
        <f>IF(T102&gt;('Калькулятор'!$B$5+2),"",IF(T102='Калькулятор'!$B$5+2,SUM($C$8:C101),IFERROR(B102-B101,"")))</f>
        <v/>
      </c>
      <c r="D102" s="167" t="str">
        <f>IF(T102&gt;('Калькулятор'!$B$5+2),"",IF(T102='Калькулятор'!$B$5+2,SUM(D101),'Калькулятор'!I99))</f>
        <v/>
      </c>
      <c r="E102" s="167" t="str">
        <f>IF(T102&gt;('Калькулятор'!$B$5+2),"",IF(T102='Калькулятор'!$B$5+2,SUM(E101),'Калькулятор'!G99))</f>
        <v/>
      </c>
      <c r="F102" s="167" t="str">
        <f>IF(T102&gt;('Калькулятор'!$B$5+2),"",IF(T102='Калькулятор'!$B$5+2,SUM($F$7:F101),'Калькулятор'!H99))</f>
        <v/>
      </c>
      <c r="G102" s="168" t="str">
        <f>IF(T102&gt;('Калькулятор'!$B$5+2),"",IF(T102='Калькулятор'!$B$5+2,0,IF(T102&lt;='Калькулятор'!$B$5,0,0)))</f>
        <v/>
      </c>
      <c r="H102" s="168" t="str">
        <f>IF(T102&gt;('Калькулятор'!$B$5+2),"",IF(T102='Калькулятор'!$B$5+2,0,IF(T102&lt;='Калькулятор'!$B$5,0,0)))</f>
        <v/>
      </c>
      <c r="I102" s="169" t="str">
        <f>IF(T102&gt;('Калькулятор'!$B$5+2),"",IF(T102='Калькулятор'!$B$5+2,0,IF(T102&lt;='Калькулятор'!$B$5,0,0)))</f>
        <v/>
      </c>
      <c r="J102" s="167" t="str">
        <f>IF(T102&gt;('Калькулятор'!$B$5+2),"",IF(T102='Калькулятор'!$B$5+2,SUM($J$7:J101),IF(T102&lt;='Калькулятор'!$B$5,0,0)))</f>
        <v/>
      </c>
      <c r="K102" s="170" t="str">
        <f>IF(T102&gt;('Калькулятор'!$B$5+2),"",IF(T102='Калькулятор'!$B$5+2,0,IF(T102&lt;='Калькулятор'!$B$5,0,0)))</f>
        <v/>
      </c>
      <c r="L102" s="168" t="str">
        <f>IF(T102&gt;('Калькулятор'!$B$5+2),"",IF(T102='Калькулятор'!$B$5+2,0,IF(T102&lt;='Калькулятор'!$B$5,0,0)))</f>
        <v/>
      </c>
      <c r="M102" s="168" t="str">
        <f>IF(T102&gt;('Калькулятор'!$B$5+2),"",IF(T102='Калькулятор'!$B$5+2,0,IF(T102&lt;='Калькулятор'!$B$5,0,0)))</f>
        <v/>
      </c>
      <c r="N102" s="168" t="str">
        <f>IF(T102&gt;('Калькулятор'!$B$5+2),"",IF(T102='Калькулятор'!$B$5+2,0,IF(T102&lt;='Калькулятор'!$B$5,0,0)))</f>
        <v/>
      </c>
      <c r="O102" s="168" t="str">
        <f>IF(T102&gt;('Калькулятор'!$B$5+2),"",IF(T102='Калькулятор'!$B$5+2,0,IF(T102&lt;='Калькулятор'!$B$5,0,0)))</f>
        <v/>
      </c>
      <c r="P102" s="168" t="str">
        <f>IF(T102&gt;('Калькулятор'!$B$5+2),"",IF(T102='Калькулятор'!$B$5+2,0,IF(T102&lt;='Калькулятор'!$B$5,0,0)))</f>
        <v/>
      </c>
      <c r="Q102" s="168" t="str">
        <f>IF(T102&gt;('Калькулятор'!$B$5+2),"",IF(T102='Калькулятор'!$B$5+2,0,IF(T102&lt;='Калькулятор'!$B$5,0,0)))</f>
        <v/>
      </c>
      <c r="R102" s="171" t="str">
        <f>IF(T102&gt;('Калькулятор'!$B$5+2),"",IF(T102='Калькулятор'!$B$5+2,XIRR($D$7:D101,$B$7:B101,50),"Х"))</f>
        <v/>
      </c>
      <c r="S102" s="172" t="str">
        <f>IF(T102&gt;('Калькулятор'!$B$5+2),"",IF(T102='Калькулятор'!$B$5+2,F102+E102+J102,"Х"))</f>
        <v/>
      </c>
      <c r="T102" s="162">
        <v>96</v>
      </c>
      <c r="U102" s="163" t="str">
        <f ca="1">'Калькулятор'!E99</f>
        <v>погашено</v>
      </c>
    </row>
    <row r="103" ht="15.6">
      <c r="A103" s="164" t="str">
        <f>IF(T103&gt;(Калькулятор!$B$5+2),"",IF(T103=Калькулятор!$B$5+2,"Усього",Калькулятор!C100))</f>
        <v/>
      </c>
      <c r="B103" s="165" t="str">
        <f>IF(T103&gt;(Калькулятор!$B$5+2),"",IF(T103=Калькулятор!$B$5+2,"Х",Калькулятор!D100))</f>
        <v/>
      </c>
      <c r="C103" s="166" t="str">
        <f>IF(T103&gt;('Калькулятор'!$B$5+2),"",IF(T103='Калькулятор'!$B$5+2,SUM($C$8:C102),IFERROR(B103-B102,"")))</f>
        <v/>
      </c>
      <c r="D103" s="167" t="str">
        <f>IF(T103&gt;(Калькулятор!$B$5+2),"",IF(T103=Калькулятор!$B$5+2,SUM(D102),Калькулятор!I100))</f>
        <v/>
      </c>
      <c r="E103" s="167" t="str">
        <f>IF(T103&gt;(Калькулятор!$B$5+2),"",IF(T103=Калькулятор!$B$5+2,SUM(E102),Калькулятор!G100))</f>
        <v/>
      </c>
      <c r="F103" s="167" t="str">
        <f>IF(T103&gt;(Калькулятор!$B$5+2),"",IF(T103=Калькулятор!$B$5+2,SUM($F$7:F102),Калькулятор!H100))</f>
        <v/>
      </c>
      <c r="G103" s="168" t="str">
        <f>IF(T103&gt;('Калькулятор'!$B$5+2),"",IF(T103='Калькулятор'!$B$5+2,0,IF(T103&lt;='Калькулятор'!$B$5,0,0)))</f>
        <v/>
      </c>
      <c r="H103" s="168" t="str">
        <f>IF(T103&gt;('Калькулятор'!$B$5+2),"",IF(T103='Калькулятор'!$B$5+2,0,IF(T103&lt;='Калькулятор'!$B$5,0,0)))</f>
        <v/>
      </c>
      <c r="I103" s="169" t="str">
        <f>IF(T103&gt;('Калькулятор'!$B$5+2),"",IF(T103='Калькулятор'!$B$5+2,0,IF(T103&lt;='Калькулятор'!$B$5,0,0)))</f>
        <v/>
      </c>
      <c r="J103" s="167" t="str">
        <f>IF(T103&gt;('Калькулятор'!$B$5+2),"",IF(T103='Калькулятор'!$B$5+2,SUM($J$7:J102),IF(T103&lt;='Калькулятор'!$B$5,0,0)))</f>
        <v/>
      </c>
      <c r="K103" s="170" t="str">
        <f>IF(T103&gt;('Калькулятор'!$B$5+2),"",IF(T103='Калькулятор'!$B$5+2,0,IF(T103&lt;='Калькулятор'!$B$5,0,0)))</f>
        <v/>
      </c>
      <c r="L103" s="168" t="str">
        <f>IF(T103&gt;('Калькулятор'!$B$5+2),"",IF(T103='Калькулятор'!$B$5+2,0,IF(T103&lt;='Калькулятор'!$B$5,0,0)))</f>
        <v/>
      </c>
      <c r="M103" s="168" t="str">
        <f>IF(T103&gt;('Калькулятор'!$B$5+2),"",IF(T103='Калькулятор'!$B$5+2,0,IF(T103&lt;='Калькулятор'!$B$5,0,0)))</f>
        <v/>
      </c>
      <c r="N103" s="168" t="str">
        <f>IF(T103&gt;('Калькулятор'!$B$5+2),"",IF(T103='Калькулятор'!$B$5+2,0,IF(T103&lt;='Калькулятор'!$B$5,0,0)))</f>
        <v/>
      </c>
      <c r="O103" s="168" t="str">
        <f>IF(T103&gt;('Калькулятор'!$B$5+2),"",IF(T103='Калькулятор'!$B$5+2,0,IF(T103&lt;='Калькулятор'!$B$5,0,0)))</f>
        <v/>
      </c>
      <c r="P103" s="168" t="str">
        <f>IF(T103&gt;('Калькулятор'!$B$5+2),"",IF(T103='Калькулятор'!$B$5+2,0,IF(T103&lt;='Калькулятор'!$B$5,0,0)))</f>
        <v/>
      </c>
      <c r="Q103" s="168" t="str">
        <f>IF(T103&gt;('Калькулятор'!$B$5+2),"",IF(T103='Калькулятор'!$B$5+2,0,IF(T103&lt;='Калькулятор'!$B$5,0,0)))</f>
        <v/>
      </c>
      <c r="R103" s="171" t="str">
        <f>IF(T103&gt;('Калькулятор'!$B$5+2),"",IF(T103='Калькулятор'!$B$5+2,XIRR($D$7:D102,$B$7:B102,50),"Х"))</f>
        <v/>
      </c>
      <c r="S103" s="172" t="str">
        <f>IF(T103&gt;('Калькулятор'!$B$5+2),"",IF(T103='Калькулятор'!$B$5+2,F103+E103+J103,"Х"))</f>
        <v/>
      </c>
      <c r="T103" s="162">
        <v>97</v>
      </c>
      <c r="U103" s="163" t="str">
        <f ca="1">Калькулятор!E100</f>
        <v>погашено</v>
      </c>
    </row>
    <row r="104" ht="15.6">
      <c r="A104" s="164" t="str">
        <f>IF(T104&gt;('Калькулятор'!$B$5+2),"",IF(T104='Калькулятор'!$B$5+2,"Усього",'Калькулятор'!C101))</f>
        <v/>
      </c>
      <c r="B104" s="165" t="str">
        <f>IF(T104&gt;('Калькулятор'!$B$5+2),"",IF(T104='Калькулятор'!$B$5+2,"Х",'Калькулятор'!D101))</f>
        <v/>
      </c>
      <c r="C104" s="166" t="str">
        <f>IF(T104&gt;('Калькулятор'!$B$5+2),"",IF(T104='Калькулятор'!$B$5+2,SUM($C$8:C103),IFERROR(B104-B103,"")))</f>
        <v/>
      </c>
      <c r="D104" s="167" t="str">
        <f>IF(T104&gt;('Калькулятор'!$B$5+2),"",IF(T104='Калькулятор'!$B$5+2,SUM(D103),'Калькулятор'!I101))</f>
        <v/>
      </c>
      <c r="E104" s="167" t="str">
        <f>IF(T104&gt;('Калькулятор'!$B$5+2),"",IF(T104='Калькулятор'!$B$5+2,SUM(E103),'Калькулятор'!G101))</f>
        <v/>
      </c>
      <c r="F104" s="167" t="str">
        <f>IF(T104&gt;('Калькулятор'!$B$5+2),"",IF(T104='Калькулятор'!$B$5+2,SUM($F$7:F103),'Калькулятор'!H101))</f>
        <v/>
      </c>
      <c r="G104" s="168" t="str">
        <f>IF(T104&gt;('Калькулятор'!$B$5+2),"",IF(T104='Калькулятор'!$B$5+2,0,IF(T104&lt;='Калькулятор'!$B$5,0,0)))</f>
        <v/>
      </c>
      <c r="H104" s="168" t="str">
        <f>IF(T104&gt;('Калькулятор'!$B$5+2),"",IF(T104='Калькулятор'!$B$5+2,0,IF(T104&lt;='Калькулятор'!$B$5,0,0)))</f>
        <v/>
      </c>
      <c r="I104" s="169" t="str">
        <f>IF(T104&gt;('Калькулятор'!$B$5+2),"",IF(T104='Калькулятор'!$B$5+2,0,IF(T104&lt;='Калькулятор'!$B$5,0,0)))</f>
        <v/>
      </c>
      <c r="J104" s="167" t="str">
        <f>IF(T104&gt;('Калькулятор'!$B$5+2),"",IF(T104='Калькулятор'!$B$5+2,SUM($J$7:J103),IF(T104&lt;='Калькулятор'!$B$5,0,0)))</f>
        <v/>
      </c>
      <c r="K104" s="170" t="str">
        <f>IF(T104&gt;('Калькулятор'!$B$5+2),"",IF(T104='Калькулятор'!$B$5+2,0,IF(T104&lt;='Калькулятор'!$B$5,0,0)))</f>
        <v/>
      </c>
      <c r="L104" s="168" t="str">
        <f>IF(T104&gt;('Калькулятор'!$B$5+2),"",IF(T104='Калькулятор'!$B$5+2,0,IF(T104&lt;='Калькулятор'!$B$5,0,0)))</f>
        <v/>
      </c>
      <c r="M104" s="168" t="str">
        <f>IF(T104&gt;('Калькулятор'!$B$5+2),"",IF(T104='Калькулятор'!$B$5+2,0,IF(T104&lt;='Калькулятор'!$B$5,0,0)))</f>
        <v/>
      </c>
      <c r="N104" s="168" t="str">
        <f>IF(T104&gt;('Калькулятор'!$B$5+2),"",IF(T104='Калькулятор'!$B$5+2,0,IF(T104&lt;='Калькулятор'!$B$5,0,0)))</f>
        <v/>
      </c>
      <c r="O104" s="168" t="str">
        <f>IF(T104&gt;('Калькулятор'!$B$5+2),"",IF(T104='Калькулятор'!$B$5+2,0,IF(T104&lt;='Калькулятор'!$B$5,0,0)))</f>
        <v/>
      </c>
      <c r="P104" s="168" t="str">
        <f>IF(T104&gt;('Калькулятор'!$B$5+2),"",IF(T104='Калькулятор'!$B$5+2,0,IF(T104&lt;='Калькулятор'!$B$5,0,0)))</f>
        <v/>
      </c>
      <c r="Q104" s="168" t="str">
        <f>IF(T104&gt;('Калькулятор'!$B$5+2),"",IF(T104='Калькулятор'!$B$5+2,0,IF(T104&lt;='Калькулятор'!$B$5,0,0)))</f>
        <v/>
      </c>
      <c r="R104" s="171" t="str">
        <f>IF(T104&gt;('Калькулятор'!$B$5+2),"",IF(T104='Калькулятор'!$B$5+2,XIRR($D$7:D103,$B$7:B103,50),"Х"))</f>
        <v/>
      </c>
      <c r="S104" s="172" t="str">
        <f>IF(T104&gt;('Калькулятор'!$B$5+2),"",IF(T104='Калькулятор'!$B$5+2,F104+E104+J104,"Х"))</f>
        <v/>
      </c>
      <c r="T104" s="162">
        <v>98</v>
      </c>
      <c r="U104" s="163" t="str">
        <f ca="1">'Калькулятор'!E101</f>
        <v>погашено</v>
      </c>
    </row>
    <row r="105" ht="15.6">
      <c r="A105" s="164" t="str">
        <f>IF(T105&gt;('Калькулятор'!$B$5+2),"",IF(T105='Калькулятор'!$B$5+2,"Усього",'Калькулятор'!C102))</f>
        <v/>
      </c>
      <c r="B105" s="165" t="str">
        <f>IF(T105&gt;('Калькулятор'!$B$5+2),"",IF(T105='Калькулятор'!$B$5+2,"Х",'Калькулятор'!D102))</f>
        <v/>
      </c>
      <c r="C105" s="166" t="str">
        <f>IF(T105&gt;('Калькулятор'!$B$5+2),"",IF(T105='Калькулятор'!$B$5+2,SUM($C$8:C104),IFERROR(B105-B104,"")))</f>
        <v/>
      </c>
      <c r="D105" s="167" t="str">
        <f>IF(T105&gt;('Калькулятор'!$B$5+2),"",IF(T105='Калькулятор'!$B$5+2,SUM(D104),'Калькулятор'!I102))</f>
        <v/>
      </c>
      <c r="E105" s="167" t="str">
        <f>IF(T105&gt;('Калькулятор'!$B$5+2),"",IF(T105='Калькулятор'!$B$5+2,SUM(E104),'Калькулятор'!G102))</f>
        <v/>
      </c>
      <c r="F105" s="167" t="str">
        <f>IF(T105&gt;('Калькулятор'!$B$5+2),"",IF(T105='Калькулятор'!$B$5+2,SUM($F$7:F104),'Калькулятор'!H102))</f>
        <v/>
      </c>
      <c r="G105" s="168" t="str">
        <f>IF(T105&gt;('Калькулятор'!$B$5+2),"",IF(T105='Калькулятор'!$B$5+2,0,IF(T105&lt;='Калькулятор'!$B$5,0,0)))</f>
        <v/>
      </c>
      <c r="H105" s="168" t="str">
        <f>IF(T105&gt;('Калькулятор'!$B$5+2),"",IF(T105='Калькулятор'!$B$5+2,0,IF(T105&lt;='Калькулятор'!$B$5,0,0)))</f>
        <v/>
      </c>
      <c r="I105" s="169" t="str">
        <f>IF(T105&gt;('Калькулятор'!$B$5+2),"",IF(T105='Калькулятор'!$B$5+2,0,IF(T105&lt;='Калькулятор'!$B$5,0,0)))</f>
        <v/>
      </c>
      <c r="J105" s="167" t="str">
        <f>IF(T105&gt;('Калькулятор'!$B$5+2),"",IF(T105='Калькулятор'!$B$5+2,SUM($J$7:J104),IF(T105&lt;='Калькулятор'!$B$5,0,0)))</f>
        <v/>
      </c>
      <c r="K105" s="170" t="str">
        <f>IF(T105&gt;('Калькулятор'!$B$5+2),"",IF(T105='Калькулятор'!$B$5+2,0,IF(T105&lt;='Калькулятор'!$B$5,0,0)))</f>
        <v/>
      </c>
      <c r="L105" s="168" t="str">
        <f>IF(T105&gt;('Калькулятор'!$B$5+2),"",IF(T105='Калькулятор'!$B$5+2,0,IF(T105&lt;='Калькулятор'!$B$5,0,0)))</f>
        <v/>
      </c>
      <c r="M105" s="168" t="str">
        <f>IF(T105&gt;('Калькулятор'!$B$5+2),"",IF(T105='Калькулятор'!$B$5+2,0,IF(T105&lt;='Калькулятор'!$B$5,0,0)))</f>
        <v/>
      </c>
      <c r="N105" s="168" t="str">
        <f>IF(T105&gt;('Калькулятор'!$B$5+2),"",IF(T105='Калькулятор'!$B$5+2,0,IF(T105&lt;='Калькулятор'!$B$5,0,0)))</f>
        <v/>
      </c>
      <c r="O105" s="168" t="str">
        <f>IF(T105&gt;('Калькулятор'!$B$5+2),"",IF(T105='Калькулятор'!$B$5+2,0,IF(T105&lt;='Калькулятор'!$B$5,0,0)))</f>
        <v/>
      </c>
      <c r="P105" s="168" t="str">
        <f>IF(T105&gt;('Калькулятор'!$B$5+2),"",IF(T105='Калькулятор'!$B$5+2,0,IF(T105&lt;='Калькулятор'!$B$5,0,0)))</f>
        <v/>
      </c>
      <c r="Q105" s="168" t="str">
        <f>IF(T105&gt;('Калькулятор'!$B$5+2),"",IF(T105='Калькулятор'!$B$5+2,0,IF(T105&lt;='Калькулятор'!$B$5,0,0)))</f>
        <v/>
      </c>
      <c r="R105" s="171" t="str">
        <f>IF(T105&gt;('Калькулятор'!$B$5+2),"",IF(T105='Калькулятор'!$B$5+2,XIRR($D$7:D104,$B$7:B104,50),"Х"))</f>
        <v/>
      </c>
      <c r="S105" s="172" t="str">
        <f>IF(T105&gt;('Калькулятор'!$B$5+2),"",IF(T105='Калькулятор'!$B$5+2,F105+E105+J105,"Х"))</f>
        <v/>
      </c>
      <c r="T105" s="162">
        <v>99</v>
      </c>
      <c r="U105" s="163" t="str">
        <f ca="1">'Калькулятор'!E102</f>
        <v>погашено</v>
      </c>
    </row>
    <row r="106" ht="15.6">
      <c r="A106" s="164" t="str">
        <f>IF(T106&gt;('Калькулятор'!$B$5+2),"",IF(T106='Калькулятор'!$B$5+2,"Усього",'Калькулятор'!C103))</f>
        <v/>
      </c>
      <c r="B106" s="165" t="str">
        <f>IF(T106&gt;('Калькулятор'!$B$5+2),"",IF(T106='Калькулятор'!$B$5+2,"Х",'Калькулятор'!D103))</f>
        <v/>
      </c>
      <c r="C106" s="166" t="str">
        <f>IF(T106&gt;('Калькулятор'!$B$5+2),"",IF(T106='Калькулятор'!$B$5+2,SUM($C$8:C105),IFERROR(B106-B105,"")))</f>
        <v/>
      </c>
      <c r="D106" s="167" t="str">
        <f>IF(T106&gt;('Калькулятор'!$B$5+2),"",IF(T106='Калькулятор'!$B$5+2,SUM(D105),'Калькулятор'!I103))</f>
        <v/>
      </c>
      <c r="E106" s="167" t="str">
        <f>IF(T106&gt;('Калькулятор'!$B$5+2),"",IF(T106='Калькулятор'!$B$5+2,SUM(E105),'Калькулятор'!G103))</f>
        <v/>
      </c>
      <c r="F106" s="167" t="str">
        <f>IF(T106&gt;('Калькулятор'!$B$5+2),"",IF(T106='Калькулятор'!$B$5+2,SUM($F$7:F105),'Калькулятор'!H103))</f>
        <v/>
      </c>
      <c r="G106" s="168" t="str">
        <f>IF(T106&gt;('Калькулятор'!$B$5+2),"",IF(T106='Калькулятор'!$B$5+2,0,IF(T106&lt;='Калькулятор'!$B$5,0,0)))</f>
        <v/>
      </c>
      <c r="H106" s="168" t="str">
        <f>IF(T106&gt;('Калькулятор'!$B$5+2),"",IF(T106='Калькулятор'!$B$5+2,0,IF(T106&lt;='Калькулятор'!$B$5,0,0)))</f>
        <v/>
      </c>
      <c r="I106" s="169" t="str">
        <f>IF(T106&gt;('Калькулятор'!$B$5+2),"",IF(T106='Калькулятор'!$B$5+2,0,IF(T106&lt;='Калькулятор'!$B$5,0,0)))</f>
        <v/>
      </c>
      <c r="J106" s="167" t="str">
        <f>IF(T106&gt;('Калькулятор'!$B$5+2),"",IF(T106='Калькулятор'!$B$5+2,SUM($J$7:J105),IF(T106&lt;='Калькулятор'!$B$5,0,0)))</f>
        <v/>
      </c>
      <c r="K106" s="170" t="str">
        <f>IF(T106&gt;('Калькулятор'!$B$5+2),"",IF(T106='Калькулятор'!$B$5+2,0,IF(T106&lt;='Калькулятор'!$B$5,0,0)))</f>
        <v/>
      </c>
      <c r="L106" s="168" t="str">
        <f>IF(T106&gt;('Калькулятор'!$B$5+2),"",IF(T106='Калькулятор'!$B$5+2,0,IF(T106&lt;='Калькулятор'!$B$5,0,0)))</f>
        <v/>
      </c>
      <c r="M106" s="168" t="str">
        <f>IF(T106&gt;('Калькулятор'!$B$5+2),"",IF(T106='Калькулятор'!$B$5+2,0,IF(T106&lt;='Калькулятор'!$B$5,0,0)))</f>
        <v/>
      </c>
      <c r="N106" s="168" t="str">
        <f>IF(T106&gt;('Калькулятор'!$B$5+2),"",IF(T106='Калькулятор'!$B$5+2,0,IF(T106&lt;='Калькулятор'!$B$5,0,0)))</f>
        <v/>
      </c>
      <c r="O106" s="168" t="str">
        <f>IF(T106&gt;('Калькулятор'!$B$5+2),"",IF(T106='Калькулятор'!$B$5+2,0,IF(T106&lt;='Калькулятор'!$B$5,0,0)))</f>
        <v/>
      </c>
      <c r="P106" s="168" t="str">
        <f>IF(T106&gt;('Калькулятор'!$B$5+2),"",IF(T106='Калькулятор'!$B$5+2,0,IF(T106&lt;='Калькулятор'!$B$5,0,0)))</f>
        <v/>
      </c>
      <c r="Q106" s="168" t="str">
        <f>IF(T106&gt;('Калькулятор'!$B$5+2),"",IF(T106='Калькулятор'!$B$5+2,0,IF(T106&lt;='Калькулятор'!$B$5,0,0)))</f>
        <v/>
      </c>
      <c r="R106" s="171" t="str">
        <f>IF(T106&gt;('Калькулятор'!$B$5+2),"",IF(T106='Калькулятор'!$B$5+2,XIRR($D$7:D105,$B$7:B105,50),"Х"))</f>
        <v/>
      </c>
      <c r="S106" s="172" t="str">
        <f>IF(T106&gt;('Калькулятор'!$B$5+2),"",IF(T106='Калькулятор'!$B$5+2,F106+E106+J106,"Х"))</f>
        <v/>
      </c>
      <c r="T106" s="162">
        <v>100</v>
      </c>
      <c r="U106" s="163" t="str">
        <f ca="1">'Калькулятор'!E103</f>
        <v>погашено</v>
      </c>
    </row>
    <row r="107" ht="15.6">
      <c r="A107" s="164" t="str">
        <f>IF(T107&gt;('Калькулятор'!$B$5+2),"",IF(T107='Калькулятор'!$B$5+2,"Усього",'Калькулятор'!C104))</f>
        <v/>
      </c>
      <c r="B107" s="165" t="str">
        <f>IF(T107&gt;('Калькулятор'!$B$5+2),"",IF(T107='Калькулятор'!$B$5+2,"Х",'Калькулятор'!D104))</f>
        <v/>
      </c>
      <c r="C107" s="166" t="str">
        <f>IF(T107&gt;('Калькулятор'!$B$5+2),"",IF(T107='Калькулятор'!$B$5+2,SUM($C$8:C106),IFERROR(B107-B106,"")))</f>
        <v/>
      </c>
      <c r="D107" s="167" t="str">
        <f>IF(T107&gt;('Калькулятор'!$B$5+2),"",IF(T107='Калькулятор'!$B$5+2,SUM(D106),'Калькулятор'!I104))</f>
        <v/>
      </c>
      <c r="E107" s="167" t="str">
        <f>IF(T107&gt;('Калькулятор'!$B$5+2),"",IF(T107='Калькулятор'!$B$5+2,SUM(E106),'Калькулятор'!G104))</f>
        <v/>
      </c>
      <c r="F107" s="167" t="str">
        <f>IF(T107&gt;('Калькулятор'!$B$5+2),"",IF(T107='Калькулятор'!$B$5+2,SUM($F$7:F106),'Калькулятор'!H104))</f>
        <v/>
      </c>
      <c r="G107" s="168" t="str">
        <f>IF(T107&gt;('Калькулятор'!$B$5+2),"",IF(T107='Калькулятор'!$B$5+2,0,IF(T107&lt;='Калькулятор'!$B$5,0,0)))</f>
        <v/>
      </c>
      <c r="H107" s="168" t="str">
        <f>IF(T107&gt;('Калькулятор'!$B$5+2),"",IF(T107='Калькулятор'!$B$5+2,0,IF(T107&lt;='Калькулятор'!$B$5,0,0)))</f>
        <v/>
      </c>
      <c r="I107" s="169" t="str">
        <f>IF(T107&gt;('Калькулятор'!$B$5+2),"",IF(T107='Калькулятор'!$B$5+2,0,IF(T107&lt;='Калькулятор'!$B$5,0,0)))</f>
        <v/>
      </c>
      <c r="J107" s="167" t="str">
        <f>IF(T107&gt;('Калькулятор'!$B$5+2),"",IF(T107='Калькулятор'!$B$5+2,SUM($J$7:J106),IF(T107&lt;='Калькулятор'!$B$5,0,0)))</f>
        <v/>
      </c>
      <c r="K107" s="170" t="str">
        <f>IF(T107&gt;('Калькулятор'!$B$5+2),"",IF(T107='Калькулятор'!$B$5+2,0,IF(T107&lt;='Калькулятор'!$B$5,0,0)))</f>
        <v/>
      </c>
      <c r="L107" s="168" t="str">
        <f>IF(T107&gt;('Калькулятор'!$B$5+2),"",IF(T107='Калькулятор'!$B$5+2,0,IF(T107&lt;='Калькулятор'!$B$5,0,0)))</f>
        <v/>
      </c>
      <c r="M107" s="168" t="str">
        <f>IF(T107&gt;('Калькулятор'!$B$5+2),"",IF(T107='Калькулятор'!$B$5+2,0,IF(T107&lt;='Калькулятор'!$B$5,0,0)))</f>
        <v/>
      </c>
      <c r="N107" s="168" t="str">
        <f>IF(T107&gt;('Калькулятор'!$B$5+2),"",IF(T107='Калькулятор'!$B$5+2,0,IF(T107&lt;='Калькулятор'!$B$5,0,0)))</f>
        <v/>
      </c>
      <c r="O107" s="168" t="str">
        <f>IF(T107&gt;('Калькулятор'!$B$5+2),"",IF(T107='Калькулятор'!$B$5+2,0,IF(T107&lt;='Калькулятор'!$B$5,0,0)))</f>
        <v/>
      </c>
      <c r="P107" s="168" t="str">
        <f>IF(T107&gt;('Калькулятор'!$B$5+2),"",IF(T107='Калькулятор'!$B$5+2,0,IF(T107&lt;='Калькулятор'!$B$5,0,0)))</f>
        <v/>
      </c>
      <c r="Q107" s="168" t="str">
        <f>IF(T107&gt;('Калькулятор'!$B$5+2),"",IF(T107='Калькулятор'!$B$5+2,0,IF(T107&lt;='Калькулятор'!$B$5,0,0)))</f>
        <v/>
      </c>
      <c r="R107" s="171" t="str">
        <f>IF(T107&gt;('Калькулятор'!$B$5+2),"",IF(T107='Калькулятор'!$B$5+2,XIRR($D$7:D106,$B$7:B106,50),"Х"))</f>
        <v/>
      </c>
      <c r="S107" s="172" t="str">
        <f>IF(T107&gt;('Калькулятор'!$B$5+2),"",IF(T107='Калькулятор'!$B$5+2,F107+E107+J107,"Х"))</f>
        <v/>
      </c>
      <c r="T107" s="162">
        <v>101</v>
      </c>
      <c r="U107" s="163" t="str">
        <f ca="1">'Калькулятор'!E104</f>
        <v>погашено</v>
      </c>
    </row>
    <row r="108" ht="15.6">
      <c r="A108" s="164" t="str">
        <f>IF(T108&gt;('Калькулятор'!$B$5+2),"",IF(T108='Калькулятор'!$B$5+2,"Усього",'Калькулятор'!C105))</f>
        <v/>
      </c>
      <c r="B108" s="165" t="str">
        <f>IF(T108&gt;('Калькулятор'!$B$5+2),"",IF(T108='Калькулятор'!$B$5+2,"Х",'Калькулятор'!D105))</f>
        <v/>
      </c>
      <c r="C108" s="166" t="str">
        <f>IF(T108&gt;('Калькулятор'!$B$5+2),"",IF(T108='Калькулятор'!$B$5+2,SUM($C$8:C107),IFERROR(B108-B107,"")))</f>
        <v/>
      </c>
      <c r="D108" s="167" t="str">
        <f>IF(T108&gt;('Калькулятор'!$B$5+2),"",IF(T108='Калькулятор'!$B$5+2,SUM(D107),'Калькулятор'!I105))</f>
        <v/>
      </c>
      <c r="E108" s="167" t="str">
        <f>IF(T108&gt;('Калькулятор'!$B$5+2),"",IF(T108='Калькулятор'!$B$5+2,SUM(E107),'Калькулятор'!G105))</f>
        <v/>
      </c>
      <c r="F108" s="167" t="str">
        <f>IF(T108&gt;('Калькулятор'!$B$5+2),"",IF(T108='Калькулятор'!$B$5+2,SUM($F$7:F107),'Калькулятор'!H105))</f>
        <v/>
      </c>
      <c r="G108" s="168" t="str">
        <f>IF(T108&gt;('Калькулятор'!$B$5+2),"",IF(T108='Калькулятор'!$B$5+2,0,IF(T108&lt;='Калькулятор'!$B$5,0,0)))</f>
        <v/>
      </c>
      <c r="H108" s="168" t="str">
        <f>IF(T108&gt;('Калькулятор'!$B$5+2),"",IF(T108='Калькулятор'!$B$5+2,0,IF(T108&lt;='Калькулятор'!$B$5,0,0)))</f>
        <v/>
      </c>
      <c r="I108" s="169" t="str">
        <f>IF(T108&gt;('Калькулятор'!$B$5+2),"",IF(T108='Калькулятор'!$B$5+2,0,IF(T108&lt;='Калькулятор'!$B$5,0,0)))</f>
        <v/>
      </c>
      <c r="J108" s="167" t="str">
        <f>IF(T108&gt;('Калькулятор'!$B$5+2),"",IF(T108='Калькулятор'!$B$5+2,SUM($J$7:J107),IF(T108&lt;='Калькулятор'!$B$5,0,0)))</f>
        <v/>
      </c>
      <c r="K108" s="170" t="str">
        <f>IF(T108&gt;('Калькулятор'!$B$5+2),"",IF(T108='Калькулятор'!$B$5+2,0,IF(T108&lt;='Калькулятор'!$B$5,0,0)))</f>
        <v/>
      </c>
      <c r="L108" s="168" t="str">
        <f>IF(T108&gt;('Калькулятор'!$B$5+2),"",IF(T108='Калькулятор'!$B$5+2,0,IF(T108&lt;='Калькулятор'!$B$5,0,0)))</f>
        <v/>
      </c>
      <c r="M108" s="168" t="str">
        <f>IF(T108&gt;('Калькулятор'!$B$5+2),"",IF(T108='Калькулятор'!$B$5+2,0,IF(T108&lt;='Калькулятор'!$B$5,0,0)))</f>
        <v/>
      </c>
      <c r="N108" s="168" t="str">
        <f>IF(T108&gt;('Калькулятор'!$B$5+2),"",IF(T108='Калькулятор'!$B$5+2,0,IF(T108&lt;='Калькулятор'!$B$5,0,0)))</f>
        <v/>
      </c>
      <c r="O108" s="168" t="str">
        <f>IF(T108&gt;('Калькулятор'!$B$5+2),"",IF(T108='Калькулятор'!$B$5+2,0,IF(T108&lt;='Калькулятор'!$B$5,0,0)))</f>
        <v/>
      </c>
      <c r="P108" s="168" t="str">
        <f>IF(T108&gt;('Калькулятор'!$B$5+2),"",IF(T108='Калькулятор'!$B$5+2,0,IF(T108&lt;='Калькулятор'!$B$5,0,0)))</f>
        <v/>
      </c>
      <c r="Q108" s="168" t="str">
        <f>IF(T108&gt;('Калькулятор'!$B$5+2),"",IF(T108='Калькулятор'!$B$5+2,0,IF(T108&lt;='Калькулятор'!$B$5,0,0)))</f>
        <v/>
      </c>
      <c r="R108" s="171" t="str">
        <f>IF(T108&gt;('Калькулятор'!$B$5+2),"",IF(T108='Калькулятор'!$B$5+2,XIRR($D$7:D107,$B$7:B107,50),"Х"))</f>
        <v/>
      </c>
      <c r="S108" s="172" t="str">
        <f>IF(T108&gt;('Калькулятор'!$B$5+2),"",IF(T108='Калькулятор'!$B$5+2,F108+E108+J108,"Х"))</f>
        <v/>
      </c>
      <c r="T108" s="162">
        <v>102</v>
      </c>
      <c r="U108" s="163" t="str">
        <f ca="1">'Калькулятор'!E105</f>
        <v>погашено</v>
      </c>
    </row>
    <row r="109" ht="15.6">
      <c r="A109" s="164" t="str">
        <f>IF(T109&gt;('Калькулятор'!$B$5+2),"",IF(T109='Калькулятор'!$B$5+2,"Усього",'Калькулятор'!C106))</f>
        <v/>
      </c>
      <c r="B109" s="165" t="str">
        <f>IF(T109&gt;('Калькулятор'!$B$5+2),"",IF(T109='Калькулятор'!$B$5+2,"Х",'Калькулятор'!D106))</f>
        <v/>
      </c>
      <c r="C109" s="166" t="str">
        <f>IF(T109&gt;('Калькулятор'!$B$5+2),"",IF(T109='Калькулятор'!$B$5+2,SUM($C$8:C108),IFERROR(B109-B108,"")))</f>
        <v/>
      </c>
      <c r="D109" s="167" t="str">
        <f>IF(T109&gt;('Калькулятор'!$B$5+2),"",IF(T109='Калькулятор'!$B$5+2,SUM(D108),'Калькулятор'!I106))</f>
        <v/>
      </c>
      <c r="E109" s="167" t="str">
        <f>IF(T109&gt;('Калькулятор'!$B$5+2),"",IF(T109='Калькулятор'!$B$5+2,SUM(E108),'Калькулятор'!G106))</f>
        <v/>
      </c>
      <c r="F109" s="167" t="str">
        <f>IF(T109&gt;('Калькулятор'!$B$5+2),"",IF(T109='Калькулятор'!$B$5+2,SUM($F$7:F108),'Калькулятор'!H106))</f>
        <v/>
      </c>
      <c r="G109" s="168" t="str">
        <f>IF(T109&gt;('Калькулятор'!$B$5+2),"",IF(T109='Калькулятор'!$B$5+2,0,IF(T109&lt;='Калькулятор'!$B$5,0,0)))</f>
        <v/>
      </c>
      <c r="H109" s="168" t="str">
        <f>IF(T109&gt;('Калькулятор'!$B$5+2),"",IF(T109='Калькулятор'!$B$5+2,0,IF(T109&lt;='Калькулятор'!$B$5,0,0)))</f>
        <v/>
      </c>
      <c r="I109" s="169" t="str">
        <f>IF(T109&gt;('Калькулятор'!$B$5+2),"",IF(T109='Калькулятор'!$B$5+2,0,IF(T109&lt;='Калькулятор'!$B$5,0,0)))</f>
        <v/>
      </c>
      <c r="J109" s="167" t="str">
        <f>IF(T109&gt;('Калькулятор'!$B$5+2),"",IF(T109='Калькулятор'!$B$5+2,SUM($J$7:J108),IF(T109&lt;='Калькулятор'!$B$5,0,0)))</f>
        <v/>
      </c>
      <c r="K109" s="170" t="str">
        <f>IF(T109&gt;('Калькулятор'!$B$5+2),"",IF(T109='Калькулятор'!$B$5+2,0,IF(T109&lt;='Калькулятор'!$B$5,0,0)))</f>
        <v/>
      </c>
      <c r="L109" s="168" t="str">
        <f>IF(T109&gt;('Калькулятор'!$B$5+2),"",IF(T109='Калькулятор'!$B$5+2,0,IF(T109&lt;='Калькулятор'!$B$5,0,0)))</f>
        <v/>
      </c>
      <c r="M109" s="168" t="str">
        <f>IF(T109&gt;('Калькулятор'!$B$5+2),"",IF(T109='Калькулятор'!$B$5+2,0,IF(T109&lt;='Калькулятор'!$B$5,0,0)))</f>
        <v/>
      </c>
      <c r="N109" s="168" t="str">
        <f>IF(T109&gt;('Калькулятор'!$B$5+2),"",IF(T109='Калькулятор'!$B$5+2,0,IF(T109&lt;='Калькулятор'!$B$5,0,0)))</f>
        <v/>
      </c>
      <c r="O109" s="168" t="str">
        <f>IF(T109&gt;('Калькулятор'!$B$5+2),"",IF(T109='Калькулятор'!$B$5+2,0,IF(T109&lt;='Калькулятор'!$B$5,0,0)))</f>
        <v/>
      </c>
      <c r="P109" s="168" t="str">
        <f>IF(T109&gt;('Калькулятор'!$B$5+2),"",IF(T109='Калькулятор'!$B$5+2,0,IF(T109&lt;='Калькулятор'!$B$5,0,0)))</f>
        <v/>
      </c>
      <c r="Q109" s="168" t="str">
        <f>IF(T109&gt;('Калькулятор'!$B$5+2),"",IF(T109='Калькулятор'!$B$5+2,0,IF(T109&lt;='Калькулятор'!$B$5,0,0)))</f>
        <v/>
      </c>
      <c r="R109" s="171" t="str">
        <f>IF(T109&gt;('Калькулятор'!$B$5+2),"",IF(T109='Калькулятор'!$B$5+2,XIRR($D$7:D108,$B$7:B108,50),"Х"))</f>
        <v/>
      </c>
      <c r="S109" s="172" t="str">
        <f>IF(T109&gt;('Калькулятор'!$B$5+2),"",IF(T109='Калькулятор'!$B$5+2,F109+E109+J109,"Х"))</f>
        <v/>
      </c>
      <c r="T109" s="162">
        <v>103</v>
      </c>
      <c r="U109" s="163" t="str">
        <f ca="1">'Калькулятор'!E106</f>
        <v>погашено</v>
      </c>
    </row>
    <row r="110" ht="15.6">
      <c r="A110" s="164" t="str">
        <f>IF(T110&gt;('Калькулятор'!$B$5+2),"",IF(T110='Калькулятор'!$B$5+2,"Усього",'Калькулятор'!C107))</f>
        <v/>
      </c>
      <c r="B110" s="165" t="str">
        <f>IF(T110&gt;('Калькулятор'!$B$5+2),"",IF(T110='Калькулятор'!$B$5+2,"Х",'Калькулятор'!D107))</f>
        <v/>
      </c>
      <c r="C110" s="166" t="str">
        <f>IF(T110&gt;('Калькулятор'!$B$5+2),"",IF(T110='Калькулятор'!$B$5+2,SUM($C$8:C109),IFERROR(B110-B109,"")))</f>
        <v/>
      </c>
      <c r="D110" s="167" t="str">
        <f>IF(T110&gt;('Калькулятор'!$B$5+2),"",IF(T110='Калькулятор'!$B$5+2,SUM(D109),'Калькулятор'!I107))</f>
        <v/>
      </c>
      <c r="E110" s="167" t="str">
        <f>IF(T110&gt;('Калькулятор'!$B$5+2),"",IF(T110='Калькулятор'!$B$5+2,SUM(E109),'Калькулятор'!G107))</f>
        <v/>
      </c>
      <c r="F110" s="167" t="str">
        <f>IF(T110&gt;('Калькулятор'!$B$5+2),"",IF(T110='Калькулятор'!$B$5+2,SUM($F$7:F109),'Калькулятор'!H107))</f>
        <v/>
      </c>
      <c r="G110" s="168" t="str">
        <f>IF(T110&gt;('Калькулятор'!$B$5+2),"",IF(T110='Калькулятор'!$B$5+2,0,IF(T110&lt;='Калькулятор'!$B$5,0,0)))</f>
        <v/>
      </c>
      <c r="H110" s="168" t="str">
        <f>IF(T110&gt;('Калькулятор'!$B$5+2),"",IF(T110='Калькулятор'!$B$5+2,0,IF(T110&lt;='Калькулятор'!$B$5,0,0)))</f>
        <v/>
      </c>
      <c r="I110" s="169" t="str">
        <f>IF(T110&gt;('Калькулятор'!$B$5+2),"",IF(T110='Калькулятор'!$B$5+2,0,IF(T110&lt;='Калькулятор'!$B$5,0,0)))</f>
        <v/>
      </c>
      <c r="J110" s="167" t="str">
        <f>IF(T110&gt;('Калькулятор'!$B$5+2),"",IF(T110='Калькулятор'!$B$5+2,SUM($J$7:J109),IF(T110&lt;='Калькулятор'!$B$5,0,0)))</f>
        <v/>
      </c>
      <c r="K110" s="170" t="str">
        <f>IF(T110&gt;('Калькулятор'!$B$5+2),"",IF(T110='Калькулятор'!$B$5+2,0,IF(T110&lt;='Калькулятор'!$B$5,0,0)))</f>
        <v/>
      </c>
      <c r="L110" s="168" t="str">
        <f>IF(T110&gt;('Калькулятор'!$B$5+2),"",IF(T110='Калькулятор'!$B$5+2,0,IF(T110&lt;='Калькулятор'!$B$5,0,0)))</f>
        <v/>
      </c>
      <c r="M110" s="168" t="str">
        <f>IF(T110&gt;('Калькулятор'!$B$5+2),"",IF(T110='Калькулятор'!$B$5+2,0,IF(T110&lt;='Калькулятор'!$B$5,0,0)))</f>
        <v/>
      </c>
      <c r="N110" s="168" t="str">
        <f>IF(T110&gt;('Калькулятор'!$B$5+2),"",IF(T110='Калькулятор'!$B$5+2,0,IF(T110&lt;='Калькулятор'!$B$5,0,0)))</f>
        <v/>
      </c>
      <c r="O110" s="168" t="str">
        <f>IF(T110&gt;('Калькулятор'!$B$5+2),"",IF(T110='Калькулятор'!$B$5+2,0,IF(T110&lt;='Калькулятор'!$B$5,0,0)))</f>
        <v/>
      </c>
      <c r="P110" s="168" t="str">
        <f>IF(T110&gt;('Калькулятор'!$B$5+2),"",IF(T110='Калькулятор'!$B$5+2,0,IF(T110&lt;='Калькулятор'!$B$5,0,0)))</f>
        <v/>
      </c>
      <c r="Q110" s="168" t="str">
        <f>IF(T110&gt;('Калькулятор'!$B$5+2),"",IF(T110='Калькулятор'!$B$5+2,0,IF(T110&lt;='Калькулятор'!$B$5,0,0)))</f>
        <v/>
      </c>
      <c r="R110" s="171" t="str">
        <f>IF(T110&gt;('Калькулятор'!$B$5+2),"",IF(T110='Калькулятор'!$B$5+2,XIRR($D$7:D109,$B$7:B109,50),"Х"))</f>
        <v/>
      </c>
      <c r="S110" s="172" t="str">
        <f>IF(T110&gt;('Калькулятор'!$B$5+2),"",IF(T110='Калькулятор'!$B$5+2,F110+E110+J110,"Х"))</f>
        <v/>
      </c>
      <c r="T110" s="162">
        <v>104</v>
      </c>
      <c r="U110" s="163" t="str">
        <f ca="1">'Калькулятор'!E107</f>
        <v>погашено</v>
      </c>
    </row>
    <row r="111" ht="15.6">
      <c r="A111" s="164" t="str">
        <f>IF(T111&gt;('Калькулятор'!$B$5+2),"",IF(T111='Калькулятор'!$B$5+2,"Усього",'Калькулятор'!C108))</f>
        <v/>
      </c>
      <c r="B111" s="165" t="str">
        <f>IF(T111&gt;('Калькулятор'!$B$5+2),"",IF(T111='Калькулятор'!$B$5+2,"Х",'Калькулятор'!D108))</f>
        <v/>
      </c>
      <c r="C111" s="166" t="str">
        <f>IF(T111&gt;('Калькулятор'!$B$5+2),"",IF(T111='Калькулятор'!$B$5+2,SUM($C$8:C110),IFERROR(B111-B110,"")))</f>
        <v/>
      </c>
      <c r="D111" s="167" t="str">
        <f>IF(T111&gt;('Калькулятор'!$B$5+2),"",IF(T111='Калькулятор'!$B$5+2,SUM(D110),'Калькулятор'!I108))</f>
        <v/>
      </c>
      <c r="E111" s="167" t="str">
        <f>IF(T111&gt;('Калькулятор'!$B$5+2),"",IF(T111='Калькулятор'!$B$5+2,SUM(E110),'Калькулятор'!G108))</f>
        <v/>
      </c>
      <c r="F111" s="167" t="str">
        <f>IF(T111&gt;('Калькулятор'!$B$5+2),"",IF(T111='Калькулятор'!$B$5+2,SUM($F$7:F110),'Калькулятор'!H108))</f>
        <v/>
      </c>
      <c r="G111" s="168" t="str">
        <f>IF(T111&gt;('Калькулятор'!$B$5+2),"",IF(T111='Калькулятор'!$B$5+2,0,IF(T111&lt;='Калькулятор'!$B$5,0,0)))</f>
        <v/>
      </c>
      <c r="H111" s="168" t="str">
        <f>IF(T111&gt;('Калькулятор'!$B$5+2),"",IF(T111='Калькулятор'!$B$5+2,0,IF(T111&lt;='Калькулятор'!$B$5,0,0)))</f>
        <v/>
      </c>
      <c r="I111" s="169" t="str">
        <f>IF(T111&gt;('Калькулятор'!$B$5+2),"",IF(T111='Калькулятор'!$B$5+2,0,IF(T111&lt;='Калькулятор'!$B$5,0,0)))</f>
        <v/>
      </c>
      <c r="J111" s="167" t="str">
        <f>IF(T111&gt;('Калькулятор'!$B$5+2),"",IF(T111='Калькулятор'!$B$5+2,SUM($J$7:J110),IF(T111&lt;='Калькулятор'!$B$5,0,0)))</f>
        <v/>
      </c>
      <c r="K111" s="170" t="str">
        <f>IF(T111&gt;('Калькулятор'!$B$5+2),"",IF(T111='Калькулятор'!$B$5+2,0,IF(T111&lt;='Калькулятор'!$B$5,0,0)))</f>
        <v/>
      </c>
      <c r="L111" s="168" t="str">
        <f>IF(T111&gt;('Калькулятор'!$B$5+2),"",IF(T111='Калькулятор'!$B$5+2,0,IF(T111&lt;='Калькулятор'!$B$5,0,0)))</f>
        <v/>
      </c>
      <c r="M111" s="168" t="str">
        <f>IF(T111&gt;('Калькулятор'!$B$5+2),"",IF(T111='Калькулятор'!$B$5+2,0,IF(T111&lt;='Калькулятор'!$B$5,0,0)))</f>
        <v/>
      </c>
      <c r="N111" s="168" t="str">
        <f>IF(T111&gt;('Калькулятор'!$B$5+2),"",IF(T111='Калькулятор'!$B$5+2,0,IF(T111&lt;='Калькулятор'!$B$5,0,0)))</f>
        <v/>
      </c>
      <c r="O111" s="168" t="str">
        <f>IF(T111&gt;('Калькулятор'!$B$5+2),"",IF(T111='Калькулятор'!$B$5+2,0,IF(T111&lt;='Калькулятор'!$B$5,0,0)))</f>
        <v/>
      </c>
      <c r="P111" s="168" t="str">
        <f>IF(T111&gt;('Калькулятор'!$B$5+2),"",IF(T111='Калькулятор'!$B$5+2,0,IF(T111&lt;='Калькулятор'!$B$5,0,0)))</f>
        <v/>
      </c>
      <c r="Q111" s="168" t="str">
        <f>IF(T111&gt;('Калькулятор'!$B$5+2),"",IF(T111='Калькулятор'!$B$5+2,0,IF(T111&lt;='Калькулятор'!$B$5,0,0)))</f>
        <v/>
      </c>
      <c r="R111" s="171" t="str">
        <f>IF(T111&gt;('Калькулятор'!$B$5+2),"",IF(T111='Калькулятор'!$B$5+2,XIRR($D$7:D110,$B$7:B110,50),"Х"))</f>
        <v/>
      </c>
      <c r="S111" s="172" t="str">
        <f>IF(T111&gt;('Калькулятор'!$B$5+2),"",IF(T111='Калькулятор'!$B$5+2,F111+E111+J111,"Х"))</f>
        <v/>
      </c>
      <c r="T111" s="162">
        <v>105</v>
      </c>
      <c r="U111" s="163" t="str">
        <f ca="1">'Калькулятор'!E108</f>
        <v>погашено</v>
      </c>
    </row>
    <row r="112" ht="15.6">
      <c r="A112" s="164" t="str">
        <f>IF(T112&gt;('Калькулятор'!$B$5+2),"",IF(T112='Калькулятор'!$B$5+2,"Усього",'Калькулятор'!C109))</f>
        <v/>
      </c>
      <c r="B112" s="165" t="str">
        <f>IF(T112&gt;('Калькулятор'!$B$5+2),"",IF(T112='Калькулятор'!$B$5+2,"Х",'Калькулятор'!D109))</f>
        <v/>
      </c>
      <c r="C112" s="166" t="str">
        <f>IF(T112&gt;('Калькулятор'!$B$5+2),"",IF(T112='Калькулятор'!$B$5+2,SUM($C$8:C111),IFERROR(B112-B111,"")))</f>
        <v/>
      </c>
      <c r="D112" s="167" t="str">
        <f>IF(T112&gt;('Калькулятор'!$B$5+2),"",IF(T112='Калькулятор'!$B$5+2,SUM(D111),'Калькулятор'!I109))</f>
        <v/>
      </c>
      <c r="E112" s="167" t="str">
        <f>IF(T112&gt;('Калькулятор'!$B$5+2),"",IF(T112='Калькулятор'!$B$5+2,SUM(E111),'Калькулятор'!G109))</f>
        <v/>
      </c>
      <c r="F112" s="167" t="str">
        <f>IF(T112&gt;('Калькулятор'!$B$5+2),"",IF(T112='Калькулятор'!$B$5+2,SUM($F$7:F111),'Калькулятор'!H109))</f>
        <v/>
      </c>
      <c r="G112" s="168" t="str">
        <f>IF(T112&gt;('Калькулятор'!$B$5+2),"",IF(T112='Калькулятор'!$B$5+2,0,IF(T112&lt;='Калькулятор'!$B$5,0,0)))</f>
        <v/>
      </c>
      <c r="H112" s="168" t="str">
        <f>IF(T112&gt;('Калькулятор'!$B$5+2),"",IF(T112='Калькулятор'!$B$5+2,0,IF(T112&lt;='Калькулятор'!$B$5,0,0)))</f>
        <v/>
      </c>
      <c r="I112" s="169" t="str">
        <f>IF(T112&gt;('Калькулятор'!$B$5+2),"",IF(T112='Калькулятор'!$B$5+2,0,IF(T112&lt;='Калькулятор'!$B$5,0,0)))</f>
        <v/>
      </c>
      <c r="J112" s="167" t="str">
        <f>IF(T112&gt;('Калькулятор'!$B$5+2),"",IF(T112='Калькулятор'!$B$5+2,SUM($J$7:J111),IF(T112&lt;='Калькулятор'!$B$5,0,0)))</f>
        <v/>
      </c>
      <c r="K112" s="170" t="str">
        <f>IF(T112&gt;('Калькулятор'!$B$5+2),"",IF(T112='Калькулятор'!$B$5+2,0,IF(T112&lt;='Калькулятор'!$B$5,0,0)))</f>
        <v/>
      </c>
      <c r="L112" s="168" t="str">
        <f>IF(T112&gt;('Калькулятор'!$B$5+2),"",IF(T112='Калькулятор'!$B$5+2,0,IF(T112&lt;='Калькулятор'!$B$5,0,0)))</f>
        <v/>
      </c>
      <c r="M112" s="168" t="str">
        <f>IF(T112&gt;('Калькулятор'!$B$5+2),"",IF(T112='Калькулятор'!$B$5+2,0,IF(T112&lt;='Калькулятор'!$B$5,0,0)))</f>
        <v/>
      </c>
      <c r="N112" s="168" t="str">
        <f>IF(T112&gt;('Калькулятор'!$B$5+2),"",IF(T112='Калькулятор'!$B$5+2,0,IF(T112&lt;='Калькулятор'!$B$5,0,0)))</f>
        <v/>
      </c>
      <c r="O112" s="168" t="str">
        <f>IF(T112&gt;('Калькулятор'!$B$5+2),"",IF(T112='Калькулятор'!$B$5+2,0,IF(T112&lt;='Калькулятор'!$B$5,0,0)))</f>
        <v/>
      </c>
      <c r="P112" s="168" t="str">
        <f>IF(T112&gt;('Калькулятор'!$B$5+2),"",IF(T112='Калькулятор'!$B$5+2,0,IF(T112&lt;='Калькулятор'!$B$5,0,0)))</f>
        <v/>
      </c>
      <c r="Q112" s="168" t="str">
        <f>IF(T112&gt;('Калькулятор'!$B$5+2),"",IF(T112='Калькулятор'!$B$5+2,0,IF(T112&lt;='Калькулятор'!$B$5,0,0)))</f>
        <v/>
      </c>
      <c r="R112" s="171" t="str">
        <f>IF(T112&gt;('Калькулятор'!$B$5+2),"",IF(T112='Калькулятор'!$B$5+2,XIRR($D$7:D111,$B$7:B111,50),"Х"))</f>
        <v/>
      </c>
      <c r="S112" s="172" t="str">
        <f>IF(T112&gt;('Калькулятор'!$B$5+2),"",IF(T112='Калькулятор'!$B$5+2,F112+E112+J112,"Х"))</f>
        <v/>
      </c>
      <c r="T112" s="162">
        <v>106</v>
      </c>
      <c r="U112" s="163" t="str">
        <f ca="1">'Калькулятор'!E109</f>
        <v>погашено</v>
      </c>
    </row>
    <row r="113" ht="15.6">
      <c r="A113" s="164" t="str">
        <f>IF(T113&gt;('Калькулятор'!$B$5+2),"",IF(T113='Калькулятор'!$B$5+2,"Усього",'Калькулятор'!C110))</f>
        <v/>
      </c>
      <c r="B113" s="165" t="str">
        <f>IF(T113&gt;('Калькулятор'!$B$5+2),"",IF(T113='Калькулятор'!$B$5+2,"Х",'Калькулятор'!D110))</f>
        <v/>
      </c>
      <c r="C113" s="166" t="str">
        <f>IF(T113&gt;('Калькулятор'!$B$5+2),"",IF(T113='Калькулятор'!$B$5+2,SUM($C$8:C112),IFERROR(B113-B112,"")))</f>
        <v/>
      </c>
      <c r="D113" s="167" t="str">
        <f>IF(T113&gt;('Калькулятор'!$B$5+2),"",IF(T113='Калькулятор'!$B$5+2,SUM(D112),'Калькулятор'!I110))</f>
        <v/>
      </c>
      <c r="E113" s="167" t="str">
        <f>IF(T113&gt;('Калькулятор'!$B$5+2),"",IF(T113='Калькулятор'!$B$5+2,SUM(E112),'Калькулятор'!G110))</f>
        <v/>
      </c>
      <c r="F113" s="167" t="str">
        <f>IF(T113&gt;('Калькулятор'!$B$5+2),"",IF(T113='Калькулятор'!$B$5+2,SUM($F$7:F112),'Калькулятор'!H110))</f>
        <v/>
      </c>
      <c r="G113" s="168" t="str">
        <f>IF(T113&gt;('Калькулятор'!$B$5+2),"",IF(T113='Калькулятор'!$B$5+2,0,IF(T113&lt;='Калькулятор'!$B$5,0,0)))</f>
        <v/>
      </c>
      <c r="H113" s="168" t="str">
        <f>IF(T113&gt;('Калькулятор'!$B$5+2),"",IF(T113='Калькулятор'!$B$5+2,0,IF(T113&lt;='Калькулятор'!$B$5,0,0)))</f>
        <v/>
      </c>
      <c r="I113" s="169" t="str">
        <f>IF(T113&gt;('Калькулятор'!$B$5+2),"",IF(T113='Калькулятор'!$B$5+2,0,IF(T113&lt;='Калькулятор'!$B$5,0,0)))</f>
        <v/>
      </c>
      <c r="J113" s="167" t="str">
        <f>IF(T113&gt;('Калькулятор'!$B$5+2),"",IF(T113='Калькулятор'!$B$5+2,SUM($J$7:J112),IF(T113&lt;='Калькулятор'!$B$5,0,0)))</f>
        <v/>
      </c>
      <c r="K113" s="170" t="str">
        <f>IF(T113&gt;('Калькулятор'!$B$5+2),"",IF(T113='Калькулятор'!$B$5+2,0,IF(T113&lt;='Калькулятор'!$B$5,0,0)))</f>
        <v/>
      </c>
      <c r="L113" s="168" t="str">
        <f>IF(T113&gt;('Калькулятор'!$B$5+2),"",IF(T113='Калькулятор'!$B$5+2,0,IF(T113&lt;='Калькулятор'!$B$5,0,0)))</f>
        <v/>
      </c>
      <c r="M113" s="168" t="str">
        <f>IF(T113&gt;('Калькулятор'!$B$5+2),"",IF(T113='Калькулятор'!$B$5+2,0,IF(T113&lt;='Калькулятор'!$B$5,0,0)))</f>
        <v/>
      </c>
      <c r="N113" s="168" t="str">
        <f>IF(T113&gt;('Калькулятор'!$B$5+2),"",IF(T113='Калькулятор'!$B$5+2,0,IF(T113&lt;='Калькулятор'!$B$5,0,0)))</f>
        <v/>
      </c>
      <c r="O113" s="168" t="str">
        <f>IF(T113&gt;('Калькулятор'!$B$5+2),"",IF(T113='Калькулятор'!$B$5+2,0,IF(T113&lt;='Калькулятор'!$B$5,0,0)))</f>
        <v/>
      </c>
      <c r="P113" s="168" t="str">
        <f>IF(T113&gt;('Калькулятор'!$B$5+2),"",IF(T113='Калькулятор'!$B$5+2,0,IF(T113&lt;='Калькулятор'!$B$5,0,0)))</f>
        <v/>
      </c>
      <c r="Q113" s="168" t="str">
        <f>IF(T113&gt;('Калькулятор'!$B$5+2),"",IF(T113='Калькулятор'!$B$5+2,0,IF(T113&lt;='Калькулятор'!$B$5,0,0)))</f>
        <v/>
      </c>
      <c r="R113" s="171" t="str">
        <f>IF(T113&gt;('Калькулятор'!$B$5+2),"",IF(T113='Калькулятор'!$B$5+2,XIRR($D$7:D112,$B$7:B112,50),"Х"))</f>
        <v/>
      </c>
      <c r="S113" s="172" t="str">
        <f>IF(T113&gt;('Калькулятор'!$B$5+2),"",IF(T113='Калькулятор'!$B$5+2,F113+E113+J113,"Х"))</f>
        <v/>
      </c>
      <c r="T113" s="162">
        <v>107</v>
      </c>
      <c r="U113" s="163" t="str">
        <f ca="1">'Калькулятор'!E110</f>
        <v>погашено</v>
      </c>
    </row>
    <row r="114" ht="15.6">
      <c r="A114" s="164" t="str">
        <f>IF(T114&gt;('Калькулятор'!$B$5+2),"",IF(T114='Калькулятор'!$B$5+2,"Усього",'Калькулятор'!C111))</f>
        <v/>
      </c>
      <c r="B114" s="165" t="str">
        <f>IF(T114&gt;('Калькулятор'!$B$5+2),"",IF(T114='Калькулятор'!$B$5+2,"Х",'Калькулятор'!D111))</f>
        <v/>
      </c>
      <c r="C114" s="166" t="str">
        <f>IF(T114&gt;('Калькулятор'!$B$5+2),"",IF(T114='Калькулятор'!$B$5+2,SUM($C$8:C113),IFERROR(B114-B113,"")))</f>
        <v/>
      </c>
      <c r="D114" s="167" t="str">
        <f>IF(T114&gt;('Калькулятор'!$B$5+2),"",IF(T114='Калькулятор'!$B$5+2,SUM(D113),'Калькулятор'!I111))</f>
        <v/>
      </c>
      <c r="E114" s="167" t="str">
        <f>IF(T114&gt;('Калькулятор'!$B$5+2),"",IF(T114='Калькулятор'!$B$5+2,SUM(E113),'Калькулятор'!G111))</f>
        <v/>
      </c>
      <c r="F114" s="167" t="str">
        <f>IF(T114&gt;('Калькулятор'!$B$5+2),"",IF(T114='Калькулятор'!$B$5+2,SUM($F$7:F113),'Калькулятор'!H111))</f>
        <v/>
      </c>
      <c r="G114" s="168" t="str">
        <f>IF(T114&gt;('Калькулятор'!$B$5+2),"",IF(T114='Калькулятор'!$B$5+2,0,IF(T114&lt;='Калькулятор'!$B$5,0,0)))</f>
        <v/>
      </c>
      <c r="H114" s="168" t="str">
        <f>IF(T114&gt;('Калькулятор'!$B$5+2),"",IF(T114='Калькулятор'!$B$5+2,0,IF(T114&lt;='Калькулятор'!$B$5,0,0)))</f>
        <v/>
      </c>
      <c r="I114" s="169" t="str">
        <f>IF(T114&gt;('Калькулятор'!$B$5+2),"",IF(T114='Калькулятор'!$B$5+2,0,IF(T114&lt;='Калькулятор'!$B$5,0,0)))</f>
        <v/>
      </c>
      <c r="J114" s="167" t="str">
        <f>IF(T114&gt;('Калькулятор'!$B$5+2),"",IF(T114='Калькулятор'!$B$5+2,SUM($J$7:J113),IF(T114&lt;='Калькулятор'!$B$5,0,0)))</f>
        <v/>
      </c>
      <c r="K114" s="170" t="str">
        <f>IF(T114&gt;('Калькулятор'!$B$5+2),"",IF(T114='Калькулятор'!$B$5+2,0,IF(T114&lt;='Калькулятор'!$B$5,0,0)))</f>
        <v/>
      </c>
      <c r="L114" s="168" t="str">
        <f>IF(T114&gt;('Калькулятор'!$B$5+2),"",IF(T114='Калькулятор'!$B$5+2,0,IF(T114&lt;='Калькулятор'!$B$5,0,0)))</f>
        <v/>
      </c>
      <c r="M114" s="168" t="str">
        <f>IF(T114&gt;('Калькулятор'!$B$5+2),"",IF(T114='Калькулятор'!$B$5+2,0,IF(T114&lt;='Калькулятор'!$B$5,0,0)))</f>
        <v/>
      </c>
      <c r="N114" s="168" t="str">
        <f>IF(T114&gt;('Калькулятор'!$B$5+2),"",IF(T114='Калькулятор'!$B$5+2,0,IF(T114&lt;='Калькулятор'!$B$5,0,0)))</f>
        <v/>
      </c>
      <c r="O114" s="168" t="str">
        <f>IF(T114&gt;('Калькулятор'!$B$5+2),"",IF(T114='Калькулятор'!$B$5+2,0,IF(T114&lt;='Калькулятор'!$B$5,0,0)))</f>
        <v/>
      </c>
      <c r="P114" s="168" t="str">
        <f>IF(T114&gt;('Калькулятор'!$B$5+2),"",IF(T114='Калькулятор'!$B$5+2,0,IF(T114&lt;='Калькулятор'!$B$5,0,0)))</f>
        <v/>
      </c>
      <c r="Q114" s="168" t="str">
        <f>IF(T114&gt;('Калькулятор'!$B$5+2),"",IF(T114='Калькулятор'!$B$5+2,0,IF(T114&lt;='Калькулятор'!$B$5,0,0)))</f>
        <v/>
      </c>
      <c r="R114" s="171" t="str">
        <f>IF(T114&gt;('Калькулятор'!$B$5+2),"",IF(T114='Калькулятор'!$B$5+2,XIRR($D$7:D113,$B$7:B113,50),"Х"))</f>
        <v/>
      </c>
      <c r="S114" s="172" t="str">
        <f>IF(T114&gt;('Калькулятор'!$B$5+2),"",IF(T114='Калькулятор'!$B$5+2,F114+E114+J114,"Х"))</f>
        <v/>
      </c>
      <c r="T114" s="162">
        <v>108</v>
      </c>
      <c r="U114" s="163" t="str">
        <f ca="1">'Калькулятор'!E111</f>
        <v>погашено</v>
      </c>
    </row>
    <row r="115" ht="15.6">
      <c r="A115" s="164" t="str">
        <f>IF(T115&gt;('Калькулятор'!$B$5+2),"",IF(T115='Калькулятор'!$B$5+2,"Усього",'Калькулятор'!C112))</f>
        <v/>
      </c>
      <c r="B115" s="165" t="str">
        <f>IF(T115&gt;('Калькулятор'!$B$5+2),"",IF(T115='Калькулятор'!$B$5+2,"Х",'Калькулятор'!D112))</f>
        <v/>
      </c>
      <c r="C115" s="166" t="str">
        <f>IF(T115&gt;('Калькулятор'!$B$5+2),"",IF(T115='Калькулятор'!$B$5+2,SUM($C$8:C114),IFERROR(B115-B114,"")))</f>
        <v/>
      </c>
      <c r="D115" s="167" t="str">
        <f>IF(T115&gt;('Калькулятор'!$B$5+2),"",IF(T115='Калькулятор'!$B$5+2,SUM(D114),'Калькулятор'!I112))</f>
        <v/>
      </c>
      <c r="E115" s="167" t="str">
        <f>IF(T115&gt;('Калькулятор'!$B$5+2),"",IF(T115='Калькулятор'!$B$5+2,SUM(E114),'Калькулятор'!G112))</f>
        <v/>
      </c>
      <c r="F115" s="167" t="str">
        <f>IF(T115&gt;('Калькулятор'!$B$5+2),"",IF(T115='Калькулятор'!$B$5+2,SUM($F$7:F114),'Калькулятор'!H112))</f>
        <v/>
      </c>
      <c r="G115" s="168" t="str">
        <f>IF(T115&gt;('Калькулятор'!$B$5+2),"",IF(T115='Калькулятор'!$B$5+2,0,IF(T115&lt;='Калькулятор'!$B$5,0,0)))</f>
        <v/>
      </c>
      <c r="H115" s="168" t="str">
        <f>IF(T115&gt;('Калькулятор'!$B$5+2),"",IF(T115='Калькулятор'!$B$5+2,0,IF(T115&lt;='Калькулятор'!$B$5,0,0)))</f>
        <v/>
      </c>
      <c r="I115" s="169" t="str">
        <f>IF(T115&gt;('Калькулятор'!$B$5+2),"",IF(T115='Калькулятор'!$B$5+2,0,IF(T115&lt;='Калькулятор'!$B$5,0,0)))</f>
        <v/>
      </c>
      <c r="J115" s="167" t="str">
        <f>IF(T115&gt;('Калькулятор'!$B$5+2),"",IF(T115='Калькулятор'!$B$5+2,SUM($J$7:J114),IF(T115&lt;='Калькулятор'!$B$5,0,0)))</f>
        <v/>
      </c>
      <c r="K115" s="170" t="str">
        <f>IF(T115&gt;('Калькулятор'!$B$5+2),"",IF(T115='Калькулятор'!$B$5+2,0,IF(T115&lt;='Калькулятор'!$B$5,0,0)))</f>
        <v/>
      </c>
      <c r="L115" s="168" t="str">
        <f>IF(T115&gt;('Калькулятор'!$B$5+2),"",IF(T115='Калькулятор'!$B$5+2,0,IF(T115&lt;='Калькулятор'!$B$5,0,0)))</f>
        <v/>
      </c>
      <c r="M115" s="168" t="str">
        <f>IF(T115&gt;('Калькулятор'!$B$5+2),"",IF(T115='Калькулятор'!$B$5+2,0,IF(T115&lt;='Калькулятор'!$B$5,0,0)))</f>
        <v/>
      </c>
      <c r="N115" s="168" t="str">
        <f>IF(T115&gt;('Калькулятор'!$B$5+2),"",IF(T115='Калькулятор'!$B$5+2,0,IF(T115&lt;='Калькулятор'!$B$5,0,0)))</f>
        <v/>
      </c>
      <c r="O115" s="168" t="str">
        <f>IF(T115&gt;('Калькулятор'!$B$5+2),"",IF(T115='Калькулятор'!$B$5+2,0,IF(T115&lt;='Калькулятор'!$B$5,0,0)))</f>
        <v/>
      </c>
      <c r="P115" s="168" t="str">
        <f>IF(T115&gt;('Калькулятор'!$B$5+2),"",IF(T115='Калькулятор'!$B$5+2,0,IF(T115&lt;='Калькулятор'!$B$5,0,0)))</f>
        <v/>
      </c>
      <c r="Q115" s="168" t="str">
        <f>IF(T115&gt;('Калькулятор'!$B$5+2),"",IF(T115='Калькулятор'!$B$5+2,0,IF(T115&lt;='Калькулятор'!$B$5,0,0)))</f>
        <v/>
      </c>
      <c r="R115" s="171" t="str">
        <f>IF(T115&gt;('Калькулятор'!$B$5+2),"",IF(T115='Калькулятор'!$B$5+2,XIRR($D$7:D114,$B$7:B114,50),"Х"))</f>
        <v/>
      </c>
      <c r="S115" s="172" t="str">
        <f>IF(T115&gt;('Калькулятор'!$B$5+2),"",IF(T115='Калькулятор'!$B$5+2,F115+E115+J115,"Х"))</f>
        <v/>
      </c>
      <c r="T115" s="162">
        <v>109</v>
      </c>
      <c r="U115" s="163" t="str">
        <f ca="1">'Калькулятор'!E112</f>
        <v>погашено</v>
      </c>
    </row>
    <row r="116" ht="15.6">
      <c r="A116" s="164" t="str">
        <f>IF(T116&gt;('Калькулятор'!$B$5+2),"",IF(T116='Калькулятор'!$B$5+2,"Усього",'Калькулятор'!C113))</f>
        <v/>
      </c>
      <c r="B116" s="165" t="str">
        <f>IF(T116&gt;('Калькулятор'!$B$5+2),"",IF(T116='Калькулятор'!$B$5+2,"Х",'Калькулятор'!D113))</f>
        <v/>
      </c>
      <c r="C116" s="166" t="str">
        <f>IF(T116&gt;('Калькулятор'!$B$5+2),"",IF(T116='Калькулятор'!$B$5+2,SUM($C$8:C115),IFERROR(B116-B115,"")))</f>
        <v/>
      </c>
      <c r="D116" s="167" t="str">
        <f>IF(T116&gt;('Калькулятор'!$B$5+2),"",IF(T116='Калькулятор'!$B$5+2,SUM(D115),'Калькулятор'!I113))</f>
        <v/>
      </c>
      <c r="E116" s="167" t="str">
        <f>IF(T116&gt;('Калькулятор'!$B$5+2),"",IF(T116='Калькулятор'!$B$5+2,SUM(E115),'Калькулятор'!G113))</f>
        <v/>
      </c>
      <c r="F116" s="167" t="str">
        <f>IF(T116&gt;('Калькулятор'!$B$5+2),"",IF(T116='Калькулятор'!$B$5+2,SUM($F$7:F115),'Калькулятор'!H113))</f>
        <v/>
      </c>
      <c r="G116" s="168" t="str">
        <f>IF(T116&gt;('Калькулятор'!$B$5+2),"",IF(T116='Калькулятор'!$B$5+2,0,IF(T116&lt;='Калькулятор'!$B$5,0,0)))</f>
        <v/>
      </c>
      <c r="H116" s="168" t="str">
        <f>IF(T116&gt;('Калькулятор'!$B$5+2),"",IF(T116='Калькулятор'!$B$5+2,0,IF(T116&lt;='Калькулятор'!$B$5,0,0)))</f>
        <v/>
      </c>
      <c r="I116" s="169" t="str">
        <f>IF(T116&gt;('Калькулятор'!$B$5+2),"",IF(T116='Калькулятор'!$B$5+2,0,IF(T116&lt;='Калькулятор'!$B$5,0,0)))</f>
        <v/>
      </c>
      <c r="J116" s="167" t="str">
        <f>IF(T116&gt;('Калькулятор'!$B$5+2),"",IF(T116='Калькулятор'!$B$5+2,SUM($J$7:J115),IF(T116&lt;='Калькулятор'!$B$5,0,0)))</f>
        <v/>
      </c>
      <c r="K116" s="170" t="str">
        <f>IF(T116&gt;('Калькулятор'!$B$5+2),"",IF(T116='Калькулятор'!$B$5+2,0,IF(T116&lt;='Калькулятор'!$B$5,0,0)))</f>
        <v/>
      </c>
      <c r="L116" s="168" t="str">
        <f>IF(T116&gt;('Калькулятор'!$B$5+2),"",IF(T116='Калькулятор'!$B$5+2,0,IF(T116&lt;='Калькулятор'!$B$5,0,0)))</f>
        <v/>
      </c>
      <c r="M116" s="168" t="str">
        <f>IF(T116&gt;('Калькулятор'!$B$5+2),"",IF(T116='Калькулятор'!$B$5+2,0,IF(T116&lt;='Калькулятор'!$B$5,0,0)))</f>
        <v/>
      </c>
      <c r="N116" s="168" t="str">
        <f>IF(T116&gt;('Калькулятор'!$B$5+2),"",IF(T116='Калькулятор'!$B$5+2,0,IF(T116&lt;='Калькулятор'!$B$5,0,0)))</f>
        <v/>
      </c>
      <c r="O116" s="168" t="str">
        <f>IF(T116&gt;('Калькулятор'!$B$5+2),"",IF(T116='Калькулятор'!$B$5+2,0,IF(T116&lt;='Калькулятор'!$B$5,0,0)))</f>
        <v/>
      </c>
      <c r="P116" s="168" t="str">
        <f>IF(T116&gt;('Калькулятор'!$B$5+2),"",IF(T116='Калькулятор'!$B$5+2,0,IF(T116&lt;='Калькулятор'!$B$5,0,0)))</f>
        <v/>
      </c>
      <c r="Q116" s="168" t="str">
        <f>IF(T116&gt;('Калькулятор'!$B$5+2),"",IF(T116='Калькулятор'!$B$5+2,0,IF(T116&lt;='Калькулятор'!$B$5,0,0)))</f>
        <v/>
      </c>
      <c r="R116" s="171" t="str">
        <f>IF(T116&gt;('Калькулятор'!$B$5+2),"",IF(T116='Калькулятор'!$B$5+2,XIRR($D$7:D115,$B$7:B115,50),"Х"))</f>
        <v/>
      </c>
      <c r="S116" s="172" t="str">
        <f>IF(T116&gt;('Калькулятор'!$B$5+2),"",IF(T116='Калькулятор'!$B$5+2,F116+E116+J116,"Х"))</f>
        <v/>
      </c>
      <c r="T116" s="162">
        <v>110</v>
      </c>
      <c r="U116" s="163" t="str">
        <f ca="1">'Калькулятор'!E113</f>
        <v>погашено</v>
      </c>
    </row>
    <row r="117" ht="15.6">
      <c r="A117" s="164" t="str">
        <f>IF(T117&gt;('Калькулятор'!$B$5+2),"",IF(T117='Калькулятор'!$B$5+2,"Усього",'Калькулятор'!C114))</f>
        <v/>
      </c>
      <c r="B117" s="165" t="str">
        <f>IF(T117&gt;('Калькулятор'!$B$5+2),"",IF(T117='Калькулятор'!$B$5+2,"Х",'Калькулятор'!D114))</f>
        <v/>
      </c>
      <c r="C117" s="166" t="str">
        <f>IF(T117&gt;('Калькулятор'!$B$5+2),"",IF(T117='Калькулятор'!$B$5+2,SUM($C$8:C116),IFERROR(B117-B116,"")))</f>
        <v/>
      </c>
      <c r="D117" s="167" t="str">
        <f>IF(T117&gt;('Калькулятор'!$B$5+2),"",IF(T117='Калькулятор'!$B$5+2,SUM(D116),'Калькулятор'!I114))</f>
        <v/>
      </c>
      <c r="E117" s="167" t="str">
        <f>IF(T117&gt;('Калькулятор'!$B$5+2),"",IF(T117='Калькулятор'!$B$5+2,SUM(E116),'Калькулятор'!G114))</f>
        <v/>
      </c>
      <c r="F117" s="167" t="str">
        <f>IF(T117&gt;('Калькулятор'!$B$5+2),"",IF(T117='Калькулятор'!$B$5+2,SUM($F$7:F116),'Калькулятор'!H114))</f>
        <v/>
      </c>
      <c r="G117" s="168" t="str">
        <f>IF(T117&gt;('Калькулятор'!$B$5+2),"",IF(T117='Калькулятор'!$B$5+2,0,IF(T117&lt;='Калькулятор'!$B$5,0,0)))</f>
        <v/>
      </c>
      <c r="H117" s="168" t="str">
        <f>IF(T117&gt;('Калькулятор'!$B$5+2),"",IF(T117='Калькулятор'!$B$5+2,0,IF(T117&lt;='Калькулятор'!$B$5,0,0)))</f>
        <v/>
      </c>
      <c r="I117" s="169" t="str">
        <f>IF(T117&gt;('Калькулятор'!$B$5+2),"",IF(T117='Калькулятор'!$B$5+2,0,IF(T117&lt;='Калькулятор'!$B$5,0,0)))</f>
        <v/>
      </c>
      <c r="J117" s="167" t="str">
        <f>IF(T117&gt;('Калькулятор'!$B$5+2),"",IF(T117='Калькулятор'!$B$5+2,SUM($J$7:J116),IF(T117&lt;='Калькулятор'!$B$5,0,0)))</f>
        <v/>
      </c>
      <c r="K117" s="170" t="str">
        <f>IF(T117&gt;('Калькулятор'!$B$5+2),"",IF(T117='Калькулятор'!$B$5+2,0,IF(T117&lt;='Калькулятор'!$B$5,0,0)))</f>
        <v/>
      </c>
      <c r="L117" s="168" t="str">
        <f>IF(T117&gt;('Калькулятор'!$B$5+2),"",IF(T117='Калькулятор'!$B$5+2,0,IF(T117&lt;='Калькулятор'!$B$5,0,0)))</f>
        <v/>
      </c>
      <c r="M117" s="168" t="str">
        <f>IF(T117&gt;('Калькулятор'!$B$5+2),"",IF(T117='Калькулятор'!$B$5+2,0,IF(T117&lt;='Калькулятор'!$B$5,0,0)))</f>
        <v/>
      </c>
      <c r="N117" s="168" t="str">
        <f>IF(T117&gt;('Калькулятор'!$B$5+2),"",IF(T117='Калькулятор'!$B$5+2,0,IF(T117&lt;='Калькулятор'!$B$5,0,0)))</f>
        <v/>
      </c>
      <c r="O117" s="168" t="str">
        <f>IF(T117&gt;('Калькулятор'!$B$5+2),"",IF(T117='Калькулятор'!$B$5+2,0,IF(T117&lt;='Калькулятор'!$B$5,0,0)))</f>
        <v/>
      </c>
      <c r="P117" s="168" t="str">
        <f>IF(T117&gt;('Калькулятор'!$B$5+2),"",IF(T117='Калькулятор'!$B$5+2,0,IF(T117&lt;='Калькулятор'!$B$5,0,0)))</f>
        <v/>
      </c>
      <c r="Q117" s="168" t="str">
        <f>IF(T117&gt;('Калькулятор'!$B$5+2),"",IF(T117='Калькулятор'!$B$5+2,0,IF(T117&lt;='Калькулятор'!$B$5,0,0)))</f>
        <v/>
      </c>
      <c r="R117" s="171" t="str">
        <f>IF(T117&gt;('Калькулятор'!$B$5+2),"",IF(T117='Калькулятор'!$B$5+2,XIRR($D$7:D116,$B$7:B116,50),"Х"))</f>
        <v/>
      </c>
      <c r="S117" s="172" t="str">
        <f>IF(T117&gt;('Калькулятор'!$B$5+2),"",IF(T117='Калькулятор'!$B$5+2,F117+E117+J117,"Х"))</f>
        <v/>
      </c>
      <c r="T117" s="162">
        <v>111</v>
      </c>
      <c r="U117" s="163" t="str">
        <f ca="1">'Калькулятор'!E114</f>
        <v>погашено</v>
      </c>
    </row>
    <row r="118" ht="15.6">
      <c r="A118" s="164" t="str">
        <f>IF(T118&gt;('Калькулятор'!$B$5+2),"",IF(T118='Калькулятор'!$B$5+2,"Усього",'Калькулятор'!C115))</f>
        <v/>
      </c>
      <c r="B118" s="165" t="str">
        <f>IF(T118&gt;('Калькулятор'!$B$5+2),"",IF(T118='Калькулятор'!$B$5+2,"Х",'Калькулятор'!D115))</f>
        <v/>
      </c>
      <c r="C118" s="166" t="str">
        <f>IF(T118&gt;('Калькулятор'!$B$5+2),"",IF(T118='Калькулятор'!$B$5+2,SUM($C$8:C117),IFERROR(B118-B117,"")))</f>
        <v/>
      </c>
      <c r="D118" s="167" t="str">
        <f>IF(T118&gt;('Калькулятор'!$B$5+2),"",IF(T118='Калькулятор'!$B$5+2,SUM(D117),'Калькулятор'!I115))</f>
        <v/>
      </c>
      <c r="E118" s="167" t="str">
        <f>IF(T118&gt;('Калькулятор'!$B$5+2),"",IF(T118='Калькулятор'!$B$5+2,SUM(E117),'Калькулятор'!G115))</f>
        <v/>
      </c>
      <c r="F118" s="167" t="str">
        <f>IF(T118&gt;('Калькулятор'!$B$5+2),"",IF(T118='Калькулятор'!$B$5+2,SUM($F$7:F117),'Калькулятор'!H115))</f>
        <v/>
      </c>
      <c r="G118" s="168" t="str">
        <f>IF(T118&gt;('Калькулятор'!$B$5+2),"",IF(T118='Калькулятор'!$B$5+2,0,IF(T118&lt;='Калькулятор'!$B$5,0,0)))</f>
        <v/>
      </c>
      <c r="H118" s="168" t="str">
        <f>IF(T118&gt;('Калькулятор'!$B$5+2),"",IF(T118='Калькулятор'!$B$5+2,0,IF(T118&lt;='Калькулятор'!$B$5,0,0)))</f>
        <v/>
      </c>
      <c r="I118" s="169" t="str">
        <f>IF(T118&gt;('Калькулятор'!$B$5+2),"",IF(T118='Калькулятор'!$B$5+2,0,IF(T118&lt;='Калькулятор'!$B$5,0,0)))</f>
        <v/>
      </c>
      <c r="J118" s="167" t="str">
        <f>IF(T118&gt;('Калькулятор'!$B$5+2),"",IF(T118='Калькулятор'!$B$5+2,SUM($J$7:J117),IF(T118&lt;='Калькулятор'!$B$5,0,0)))</f>
        <v/>
      </c>
      <c r="K118" s="170" t="str">
        <f>IF(T118&gt;('Калькулятор'!$B$5+2),"",IF(T118='Калькулятор'!$B$5+2,0,IF(T118&lt;='Калькулятор'!$B$5,0,0)))</f>
        <v/>
      </c>
      <c r="L118" s="168" t="str">
        <f>IF(T118&gt;('Калькулятор'!$B$5+2),"",IF(T118='Калькулятор'!$B$5+2,0,IF(T118&lt;='Калькулятор'!$B$5,0,0)))</f>
        <v/>
      </c>
      <c r="M118" s="168" t="str">
        <f>IF(T118&gt;('Калькулятор'!$B$5+2),"",IF(T118='Калькулятор'!$B$5+2,0,IF(T118&lt;='Калькулятор'!$B$5,0,0)))</f>
        <v/>
      </c>
      <c r="N118" s="168" t="str">
        <f>IF(T118&gt;('Калькулятор'!$B$5+2),"",IF(T118='Калькулятор'!$B$5+2,0,IF(T118&lt;='Калькулятор'!$B$5,0,0)))</f>
        <v/>
      </c>
      <c r="O118" s="168" t="str">
        <f>IF(T118&gt;('Калькулятор'!$B$5+2),"",IF(T118='Калькулятор'!$B$5+2,0,IF(T118&lt;='Калькулятор'!$B$5,0,0)))</f>
        <v/>
      </c>
      <c r="P118" s="168" t="str">
        <f>IF(T118&gt;('Калькулятор'!$B$5+2),"",IF(T118='Калькулятор'!$B$5+2,0,IF(T118&lt;='Калькулятор'!$B$5,0,0)))</f>
        <v/>
      </c>
      <c r="Q118" s="168" t="str">
        <f>IF(T118&gt;('Калькулятор'!$B$5+2),"",IF(T118='Калькулятор'!$B$5+2,0,IF(T118&lt;='Калькулятор'!$B$5,0,0)))</f>
        <v/>
      </c>
      <c r="R118" s="171" t="str">
        <f>IF(T118&gt;('Калькулятор'!$B$5+2),"",IF(T118='Калькулятор'!$B$5+2,XIRR($D$7:D117,$B$7:B117,50),"Х"))</f>
        <v/>
      </c>
      <c r="S118" s="172" t="str">
        <f>IF(T118&gt;('Калькулятор'!$B$5+2),"",IF(T118='Калькулятор'!$B$5+2,F118+E118+J118,"Х"))</f>
        <v/>
      </c>
      <c r="T118" s="162">
        <v>112</v>
      </c>
      <c r="U118" s="163" t="str">
        <f ca="1">'Калькулятор'!E115</f>
        <v>погашено</v>
      </c>
    </row>
    <row r="119" ht="15.6">
      <c r="A119" s="164" t="str">
        <f>IF(T119&gt;('Калькулятор'!$B$5+2),"",IF(T119='Калькулятор'!$B$5+2,"Усього",'Калькулятор'!C116))</f>
        <v/>
      </c>
      <c r="B119" s="165" t="str">
        <f>IF(T119&gt;('Калькулятор'!$B$5+2),"",IF(T119='Калькулятор'!$B$5+2,"Х",'Калькулятор'!D116))</f>
        <v/>
      </c>
      <c r="C119" s="166" t="str">
        <f>IF(T119&gt;('Калькулятор'!$B$5+2),"",IF(T119='Калькулятор'!$B$5+2,SUM($C$8:C118),IFERROR(B119-B118,"")))</f>
        <v/>
      </c>
      <c r="D119" s="167" t="str">
        <f>IF(T119&gt;('Калькулятор'!$B$5+2),"",IF(T119='Калькулятор'!$B$5+2,SUM(D118),'Калькулятор'!I116))</f>
        <v/>
      </c>
      <c r="E119" s="167" t="str">
        <f>IF(T119&gt;('Калькулятор'!$B$5+2),"",IF(T119='Калькулятор'!$B$5+2,SUM(E118),'Калькулятор'!G116))</f>
        <v/>
      </c>
      <c r="F119" s="167" t="str">
        <f>IF(T119&gt;('Калькулятор'!$B$5+2),"",IF(T119='Калькулятор'!$B$5+2,SUM($F$7:F118),'Калькулятор'!H116))</f>
        <v/>
      </c>
      <c r="G119" s="168" t="str">
        <f>IF(T119&gt;('Калькулятор'!$B$5+2),"",IF(T119='Калькулятор'!$B$5+2,0,IF(T119&lt;='Калькулятор'!$B$5,0,0)))</f>
        <v/>
      </c>
      <c r="H119" s="168" t="str">
        <f>IF(T119&gt;('Калькулятор'!$B$5+2),"",IF(T119='Калькулятор'!$B$5+2,0,IF(T119&lt;='Калькулятор'!$B$5,0,0)))</f>
        <v/>
      </c>
      <c r="I119" s="169" t="str">
        <f>IF(T119&gt;('Калькулятор'!$B$5+2),"",IF(T119='Калькулятор'!$B$5+2,0,IF(T119&lt;='Калькулятор'!$B$5,0,0)))</f>
        <v/>
      </c>
      <c r="J119" s="167" t="str">
        <f>IF(T119&gt;('Калькулятор'!$B$5+2),"",IF(T119='Калькулятор'!$B$5+2,SUM($J$7:J118),IF(T119&lt;='Калькулятор'!$B$5,0,0)))</f>
        <v/>
      </c>
      <c r="K119" s="170" t="str">
        <f>IF(T119&gt;('Калькулятор'!$B$5+2),"",IF(T119='Калькулятор'!$B$5+2,0,IF(T119&lt;='Калькулятор'!$B$5,0,0)))</f>
        <v/>
      </c>
      <c r="L119" s="168" t="str">
        <f>IF(T119&gt;('Калькулятор'!$B$5+2),"",IF(T119='Калькулятор'!$B$5+2,0,IF(T119&lt;='Калькулятор'!$B$5,0,0)))</f>
        <v/>
      </c>
      <c r="M119" s="168" t="str">
        <f>IF(T119&gt;('Калькулятор'!$B$5+2),"",IF(T119='Калькулятор'!$B$5+2,0,IF(T119&lt;='Калькулятор'!$B$5,0,0)))</f>
        <v/>
      </c>
      <c r="N119" s="168" t="str">
        <f>IF(T119&gt;('Калькулятор'!$B$5+2),"",IF(T119='Калькулятор'!$B$5+2,0,IF(T119&lt;='Калькулятор'!$B$5,0,0)))</f>
        <v/>
      </c>
      <c r="O119" s="168" t="str">
        <f>IF(T119&gt;('Калькулятор'!$B$5+2),"",IF(T119='Калькулятор'!$B$5+2,0,IF(T119&lt;='Калькулятор'!$B$5,0,0)))</f>
        <v/>
      </c>
      <c r="P119" s="168" t="str">
        <f>IF(T119&gt;('Калькулятор'!$B$5+2),"",IF(T119='Калькулятор'!$B$5+2,0,IF(T119&lt;='Калькулятор'!$B$5,0,0)))</f>
        <v/>
      </c>
      <c r="Q119" s="168" t="str">
        <f>IF(T119&gt;('Калькулятор'!$B$5+2),"",IF(T119='Калькулятор'!$B$5+2,0,IF(T119&lt;='Калькулятор'!$B$5,0,0)))</f>
        <v/>
      </c>
      <c r="R119" s="171" t="str">
        <f>IF(T119&gt;('Калькулятор'!$B$5+2),"",IF(T119='Калькулятор'!$B$5+2,XIRR($D$7:D118,$B$7:B118,50),"Х"))</f>
        <v/>
      </c>
      <c r="S119" s="172" t="str">
        <f>IF(T119&gt;('Калькулятор'!$B$5+2),"",IF(T119='Калькулятор'!$B$5+2,F119+E119+J119,"Х"))</f>
        <v/>
      </c>
      <c r="T119" s="162">
        <v>113</v>
      </c>
      <c r="U119" s="163" t="str">
        <f ca="1">'Калькулятор'!E116</f>
        <v>погашено</v>
      </c>
    </row>
    <row r="120" ht="15.6">
      <c r="A120" s="164" t="str">
        <f>IF(T120&gt;('Калькулятор'!$B$5+2),"",IF(T120='Калькулятор'!$B$5+2,"Усього",'Калькулятор'!C117))</f>
        <v/>
      </c>
      <c r="B120" s="165" t="str">
        <f>IF(T120&gt;('Калькулятор'!$B$5+2),"",IF(T120='Калькулятор'!$B$5+2,"Х",'Калькулятор'!D117))</f>
        <v/>
      </c>
      <c r="C120" s="166" t="str">
        <f>IF(T120&gt;('Калькулятор'!$B$5+2),"",IF(T120='Калькулятор'!$B$5+2,SUM($C$8:C119),IFERROR(B120-B119,"")))</f>
        <v/>
      </c>
      <c r="D120" s="167" t="str">
        <f>IF(T120&gt;('Калькулятор'!$B$5+2),"",IF(T120='Калькулятор'!$B$5+2,SUM(D119),'Калькулятор'!I117))</f>
        <v/>
      </c>
      <c r="E120" s="167" t="str">
        <f>IF(T120&gt;('Калькулятор'!$B$5+2),"",IF(T120='Калькулятор'!$B$5+2,SUM(E119),'Калькулятор'!G117))</f>
        <v/>
      </c>
      <c r="F120" s="167" t="str">
        <f>IF(T120&gt;('Калькулятор'!$B$5+2),"",IF(T120='Калькулятор'!$B$5+2,SUM($F$7:F119),'Калькулятор'!H117))</f>
        <v/>
      </c>
      <c r="G120" s="168" t="str">
        <f>IF(T120&gt;('Калькулятор'!$B$5+2),"",IF(T120='Калькулятор'!$B$5+2,0,IF(T120&lt;='Калькулятор'!$B$5,0,0)))</f>
        <v/>
      </c>
      <c r="H120" s="168" t="str">
        <f>IF(T120&gt;('Калькулятор'!$B$5+2),"",IF(T120='Калькулятор'!$B$5+2,0,IF(T120&lt;='Калькулятор'!$B$5,0,0)))</f>
        <v/>
      </c>
      <c r="I120" s="169" t="str">
        <f>IF(T120&gt;('Калькулятор'!$B$5+2),"",IF(T120='Калькулятор'!$B$5+2,0,IF(T120&lt;='Калькулятор'!$B$5,0,0)))</f>
        <v/>
      </c>
      <c r="J120" s="167" t="str">
        <f>IF(T120&gt;('Калькулятор'!$B$5+2),"",IF(T120='Калькулятор'!$B$5+2,SUM($J$7:J119),IF(T120&lt;='Калькулятор'!$B$5,0,0)))</f>
        <v/>
      </c>
      <c r="K120" s="170" t="str">
        <f>IF(T120&gt;('Калькулятор'!$B$5+2),"",IF(T120='Калькулятор'!$B$5+2,0,IF(T120&lt;='Калькулятор'!$B$5,0,0)))</f>
        <v/>
      </c>
      <c r="L120" s="168" t="str">
        <f>IF(T120&gt;('Калькулятор'!$B$5+2),"",IF(T120='Калькулятор'!$B$5+2,0,IF(T120&lt;='Калькулятор'!$B$5,0,0)))</f>
        <v/>
      </c>
      <c r="M120" s="168" t="str">
        <f>IF(T120&gt;('Калькулятор'!$B$5+2),"",IF(T120='Калькулятор'!$B$5+2,0,IF(T120&lt;='Калькулятор'!$B$5,0,0)))</f>
        <v/>
      </c>
      <c r="N120" s="168" t="str">
        <f>IF(T120&gt;('Калькулятор'!$B$5+2),"",IF(T120='Калькулятор'!$B$5+2,0,IF(T120&lt;='Калькулятор'!$B$5,0,0)))</f>
        <v/>
      </c>
      <c r="O120" s="168" t="str">
        <f>IF(T120&gt;('Калькулятор'!$B$5+2),"",IF(T120='Калькулятор'!$B$5+2,0,IF(T120&lt;='Калькулятор'!$B$5,0,0)))</f>
        <v/>
      </c>
      <c r="P120" s="168" t="str">
        <f>IF(T120&gt;('Калькулятор'!$B$5+2),"",IF(T120='Калькулятор'!$B$5+2,0,IF(T120&lt;='Калькулятор'!$B$5,0,0)))</f>
        <v/>
      </c>
      <c r="Q120" s="168" t="str">
        <f>IF(T120&gt;('Калькулятор'!$B$5+2),"",IF(T120='Калькулятор'!$B$5+2,0,IF(T120&lt;='Калькулятор'!$B$5,0,0)))</f>
        <v/>
      </c>
      <c r="R120" s="171" t="str">
        <f>IF(T120&gt;('Калькулятор'!$B$5+2),"",IF(T120='Калькулятор'!$B$5+2,XIRR($D$7:D119,$B$7:B119,50),"Х"))</f>
        <v/>
      </c>
      <c r="S120" s="172" t="str">
        <f>IF(T120&gt;('Калькулятор'!$B$5+2),"",IF(T120='Калькулятор'!$B$5+2,F120+E120+J120,"Х"))</f>
        <v/>
      </c>
      <c r="T120" s="162">
        <v>114</v>
      </c>
      <c r="U120" s="163" t="str">
        <f ca="1">'Калькулятор'!E117</f>
        <v>погашено</v>
      </c>
    </row>
    <row r="121" ht="15.6">
      <c r="A121" s="164" t="str">
        <f>IF(T121&gt;('Калькулятор'!$B$5+2),"",IF(T121='Калькулятор'!$B$5+2,"Усього",'Калькулятор'!C118))</f>
        <v/>
      </c>
      <c r="B121" s="165" t="str">
        <f>IF(T121&gt;('Калькулятор'!$B$5+2),"",IF(T121='Калькулятор'!$B$5+2,"Х",'Калькулятор'!D118))</f>
        <v/>
      </c>
      <c r="C121" s="166" t="str">
        <f>IF(T121&gt;('Калькулятор'!$B$5+2),"",IF(T121='Калькулятор'!$B$5+2,SUM($C$8:C120),IFERROR(B121-B120,"")))</f>
        <v/>
      </c>
      <c r="D121" s="167" t="str">
        <f>IF(T121&gt;('Калькулятор'!$B$5+2),"",IF(T121='Калькулятор'!$B$5+2,SUM(D120),'Калькулятор'!I118))</f>
        <v/>
      </c>
      <c r="E121" s="167" t="str">
        <f>IF(T121&gt;('Калькулятор'!$B$5+2),"",IF(T121='Калькулятор'!$B$5+2,SUM(E120),'Калькулятор'!G118))</f>
        <v/>
      </c>
      <c r="F121" s="167" t="str">
        <f>IF(T121&gt;('Калькулятор'!$B$5+2),"",IF(T121='Калькулятор'!$B$5+2,SUM($F$7:F120),'Калькулятор'!H118))</f>
        <v/>
      </c>
      <c r="G121" s="168" t="str">
        <f>IF(T121&gt;('Калькулятор'!$B$5+2),"",IF(T121='Калькулятор'!$B$5+2,0,IF(T121&lt;='Калькулятор'!$B$5,0,0)))</f>
        <v/>
      </c>
      <c r="H121" s="168" t="str">
        <f>IF(T121&gt;('Калькулятор'!$B$5+2),"",IF(T121='Калькулятор'!$B$5+2,0,IF(T121&lt;='Калькулятор'!$B$5,0,0)))</f>
        <v/>
      </c>
      <c r="I121" s="169" t="str">
        <f>IF(T121&gt;('Калькулятор'!$B$5+2),"",IF(T121='Калькулятор'!$B$5+2,0,IF(T121&lt;='Калькулятор'!$B$5,0,0)))</f>
        <v/>
      </c>
      <c r="J121" s="167" t="str">
        <f>IF(T121&gt;('Калькулятор'!$B$5+2),"",IF(T121='Калькулятор'!$B$5+2,SUM($J$7:J120),IF(T121&lt;='Калькулятор'!$B$5,0,0)))</f>
        <v/>
      </c>
      <c r="K121" s="170" t="str">
        <f>IF(T121&gt;('Калькулятор'!$B$5+2),"",IF(T121='Калькулятор'!$B$5+2,0,IF(T121&lt;='Калькулятор'!$B$5,0,0)))</f>
        <v/>
      </c>
      <c r="L121" s="168" t="str">
        <f>IF(T121&gt;('Калькулятор'!$B$5+2),"",IF(T121='Калькулятор'!$B$5+2,0,IF(T121&lt;='Калькулятор'!$B$5,0,0)))</f>
        <v/>
      </c>
      <c r="M121" s="168" t="str">
        <f>IF(T121&gt;('Калькулятор'!$B$5+2),"",IF(T121='Калькулятор'!$B$5+2,0,IF(T121&lt;='Калькулятор'!$B$5,0,0)))</f>
        <v/>
      </c>
      <c r="N121" s="168" t="str">
        <f>IF(T121&gt;('Калькулятор'!$B$5+2),"",IF(T121='Калькулятор'!$B$5+2,0,IF(T121&lt;='Калькулятор'!$B$5,0,0)))</f>
        <v/>
      </c>
      <c r="O121" s="168" t="str">
        <f>IF(T121&gt;('Калькулятор'!$B$5+2),"",IF(T121='Калькулятор'!$B$5+2,0,IF(T121&lt;='Калькулятор'!$B$5,0,0)))</f>
        <v/>
      </c>
      <c r="P121" s="168" t="str">
        <f>IF(T121&gt;('Калькулятор'!$B$5+2),"",IF(T121='Калькулятор'!$B$5+2,0,IF(T121&lt;='Калькулятор'!$B$5,0,0)))</f>
        <v/>
      </c>
      <c r="Q121" s="168" t="str">
        <f>IF(T121&gt;('Калькулятор'!$B$5+2),"",IF(T121='Калькулятор'!$B$5+2,0,IF(T121&lt;='Калькулятор'!$B$5,0,0)))</f>
        <v/>
      </c>
      <c r="R121" s="171" t="str">
        <f>IF(T121&gt;('Калькулятор'!$B$5+2),"",IF(T121='Калькулятор'!$B$5+2,XIRR($D$7:D120,$B$7:B120,50),"Х"))</f>
        <v/>
      </c>
      <c r="S121" s="172" t="str">
        <f>IF(T121&gt;('Калькулятор'!$B$5+2),"",IF(T121='Калькулятор'!$B$5+2,F121+E121+J121,"Х"))</f>
        <v/>
      </c>
      <c r="T121" s="162">
        <v>115</v>
      </c>
      <c r="U121" s="163" t="str">
        <f ca="1">'Калькулятор'!E118</f>
        <v>погашено</v>
      </c>
    </row>
    <row r="122" ht="15.6">
      <c r="A122" s="164" t="str">
        <f>IF(T122&gt;('Калькулятор'!$B$5+2),"",IF(T122='Калькулятор'!$B$5+2,"Усього",'Калькулятор'!C119))</f>
        <v/>
      </c>
      <c r="B122" s="165" t="str">
        <f>IF(T122&gt;('Калькулятор'!$B$5+2),"",IF(T122='Калькулятор'!$B$5+2,"Х",'Калькулятор'!D119))</f>
        <v/>
      </c>
      <c r="C122" s="166" t="str">
        <f>IF(T122&gt;('Калькулятор'!$B$5+2),"",IF(T122='Калькулятор'!$B$5+2,SUM($C$8:C121),IFERROR(B122-B121,"")))</f>
        <v/>
      </c>
      <c r="D122" s="167" t="str">
        <f>IF(T122&gt;('Калькулятор'!$B$5+2),"",IF(T122='Калькулятор'!$B$5+2,SUM(D121),'Калькулятор'!I119))</f>
        <v/>
      </c>
      <c r="E122" s="167" t="str">
        <f>IF(T122&gt;('Калькулятор'!$B$5+2),"",IF(T122='Калькулятор'!$B$5+2,SUM(E121),'Калькулятор'!G119))</f>
        <v/>
      </c>
      <c r="F122" s="167" t="str">
        <f>IF(T122&gt;('Калькулятор'!$B$5+2),"",IF(T122='Калькулятор'!$B$5+2,SUM($F$7:F121),'Калькулятор'!H119))</f>
        <v/>
      </c>
      <c r="G122" s="168" t="str">
        <f>IF(T122&gt;('Калькулятор'!$B$5+2),"",IF(T122='Калькулятор'!$B$5+2,0,IF(T122&lt;='Калькулятор'!$B$5,0,0)))</f>
        <v/>
      </c>
      <c r="H122" s="168" t="str">
        <f>IF(T122&gt;('Калькулятор'!$B$5+2),"",IF(T122='Калькулятор'!$B$5+2,0,IF(T122&lt;='Калькулятор'!$B$5,0,0)))</f>
        <v/>
      </c>
      <c r="I122" s="169" t="str">
        <f>IF(T122&gt;('Калькулятор'!$B$5+2),"",IF(T122='Калькулятор'!$B$5+2,0,IF(T122&lt;='Калькулятор'!$B$5,0,0)))</f>
        <v/>
      </c>
      <c r="J122" s="167" t="str">
        <f>IF(T122&gt;('Калькулятор'!$B$5+2),"",IF(T122='Калькулятор'!$B$5+2,SUM($J$7:J121),IF(T122&lt;='Калькулятор'!$B$5,0,0)))</f>
        <v/>
      </c>
      <c r="K122" s="170" t="str">
        <f>IF(T122&gt;('Калькулятор'!$B$5+2),"",IF(T122='Калькулятор'!$B$5+2,0,IF(T122&lt;='Калькулятор'!$B$5,0,0)))</f>
        <v/>
      </c>
      <c r="L122" s="168" t="str">
        <f>IF(T122&gt;('Калькулятор'!$B$5+2),"",IF(T122='Калькулятор'!$B$5+2,0,IF(T122&lt;='Калькулятор'!$B$5,0,0)))</f>
        <v/>
      </c>
      <c r="M122" s="168" t="str">
        <f>IF(T122&gt;('Калькулятор'!$B$5+2),"",IF(T122='Калькулятор'!$B$5+2,0,IF(T122&lt;='Калькулятор'!$B$5,0,0)))</f>
        <v/>
      </c>
      <c r="N122" s="168" t="str">
        <f>IF(T122&gt;('Калькулятор'!$B$5+2),"",IF(T122='Калькулятор'!$B$5+2,0,IF(T122&lt;='Калькулятор'!$B$5,0,0)))</f>
        <v/>
      </c>
      <c r="O122" s="168" t="str">
        <f>IF(T122&gt;('Калькулятор'!$B$5+2),"",IF(T122='Калькулятор'!$B$5+2,0,IF(T122&lt;='Калькулятор'!$B$5,0,0)))</f>
        <v/>
      </c>
      <c r="P122" s="168" t="str">
        <f>IF(T122&gt;('Калькулятор'!$B$5+2),"",IF(T122='Калькулятор'!$B$5+2,0,IF(T122&lt;='Калькулятор'!$B$5,0,0)))</f>
        <v/>
      </c>
      <c r="Q122" s="168" t="str">
        <f>IF(T122&gt;('Калькулятор'!$B$5+2),"",IF(T122='Калькулятор'!$B$5+2,0,IF(T122&lt;='Калькулятор'!$B$5,0,0)))</f>
        <v/>
      </c>
      <c r="R122" s="171" t="str">
        <f>IF(T122&gt;('Калькулятор'!$B$5+2),"",IF(T122='Калькулятор'!$B$5+2,XIRR($D$7:D121,$B$7:B121,50),"Х"))</f>
        <v/>
      </c>
      <c r="S122" s="172" t="str">
        <f>IF(T122&gt;('Калькулятор'!$B$5+2),"",IF(T122='Калькулятор'!$B$5+2,F122+E122+J122,"Х"))</f>
        <v/>
      </c>
      <c r="T122" s="162">
        <v>116</v>
      </c>
      <c r="U122" s="163" t="str">
        <f ca="1">'Калькулятор'!E119</f>
        <v>погашено</v>
      </c>
    </row>
    <row r="123" ht="15.6">
      <c r="A123" s="164" t="str">
        <f>IF(T123&gt;('Калькулятор'!$B$5+2),"",IF(T123='Калькулятор'!$B$5+2,"Усього",'Калькулятор'!C120))</f>
        <v/>
      </c>
      <c r="B123" s="165" t="str">
        <f>IF(T123&gt;('Калькулятор'!$B$5+2),"",IF(T123='Калькулятор'!$B$5+2,"Х",'Калькулятор'!D120))</f>
        <v/>
      </c>
      <c r="C123" s="166" t="str">
        <f>IF(T123&gt;('Калькулятор'!$B$5+2),"",IF(T123='Калькулятор'!$B$5+2,SUM($C$8:C122),IFERROR(B123-B122,"")))</f>
        <v/>
      </c>
      <c r="D123" s="167" t="str">
        <f>IF(T123&gt;('Калькулятор'!$B$5+2),"",IF(T123='Калькулятор'!$B$5+2,SUM(D122),'Калькулятор'!I120))</f>
        <v/>
      </c>
      <c r="E123" s="167" t="str">
        <f>IF(T123&gt;('Калькулятор'!$B$5+2),"",IF(T123='Калькулятор'!$B$5+2,SUM(E122),'Калькулятор'!G120))</f>
        <v/>
      </c>
      <c r="F123" s="167" t="str">
        <f>IF(T123&gt;('Калькулятор'!$B$5+2),"",IF(T123='Калькулятор'!$B$5+2,SUM($F$7:F122),'Калькулятор'!H120))</f>
        <v/>
      </c>
      <c r="G123" s="168" t="str">
        <f>IF(T123&gt;('Калькулятор'!$B$5+2),"",IF(T123='Калькулятор'!$B$5+2,0,IF(T123&lt;='Калькулятор'!$B$5,0,0)))</f>
        <v/>
      </c>
      <c r="H123" s="168" t="str">
        <f>IF(T123&gt;('Калькулятор'!$B$5+2),"",IF(T123='Калькулятор'!$B$5+2,0,IF(T123&lt;='Калькулятор'!$B$5,0,0)))</f>
        <v/>
      </c>
      <c r="I123" s="169" t="str">
        <f>IF(T123&gt;('Калькулятор'!$B$5+2),"",IF(T123='Калькулятор'!$B$5+2,0,IF(T123&lt;='Калькулятор'!$B$5,0,0)))</f>
        <v/>
      </c>
      <c r="J123" s="167" t="str">
        <f>IF(T123&gt;('Калькулятор'!$B$5+2),"",IF(T123='Калькулятор'!$B$5+2,SUM($J$7:J122),IF(T123&lt;='Калькулятор'!$B$5,0,0)))</f>
        <v/>
      </c>
      <c r="K123" s="170" t="str">
        <f>IF(T123&gt;('Калькулятор'!$B$5+2),"",IF(T123='Калькулятор'!$B$5+2,0,IF(T123&lt;='Калькулятор'!$B$5,0,0)))</f>
        <v/>
      </c>
      <c r="L123" s="168" t="str">
        <f>IF(T123&gt;('Калькулятор'!$B$5+2),"",IF(T123='Калькулятор'!$B$5+2,0,IF(T123&lt;='Калькулятор'!$B$5,0,0)))</f>
        <v/>
      </c>
      <c r="M123" s="168" t="str">
        <f>IF(T123&gt;('Калькулятор'!$B$5+2),"",IF(T123='Калькулятор'!$B$5+2,0,IF(T123&lt;='Калькулятор'!$B$5,0,0)))</f>
        <v/>
      </c>
      <c r="N123" s="168" t="str">
        <f>IF(T123&gt;('Калькулятор'!$B$5+2),"",IF(T123='Калькулятор'!$B$5+2,0,IF(T123&lt;='Калькулятор'!$B$5,0,0)))</f>
        <v/>
      </c>
      <c r="O123" s="168" t="str">
        <f>IF(T123&gt;('Калькулятор'!$B$5+2),"",IF(T123='Калькулятор'!$B$5+2,0,IF(T123&lt;='Калькулятор'!$B$5,0,0)))</f>
        <v/>
      </c>
      <c r="P123" s="168" t="str">
        <f>IF(T123&gt;('Калькулятор'!$B$5+2),"",IF(T123='Калькулятор'!$B$5+2,0,IF(T123&lt;='Калькулятор'!$B$5,0,0)))</f>
        <v/>
      </c>
      <c r="Q123" s="168" t="str">
        <f>IF(T123&gt;('Калькулятор'!$B$5+2),"",IF(T123='Калькулятор'!$B$5+2,0,IF(T123&lt;='Калькулятор'!$B$5,0,0)))</f>
        <v/>
      </c>
      <c r="R123" s="171" t="str">
        <f>IF(T123&gt;('Калькулятор'!$B$5+2),"",IF(T123='Калькулятор'!$B$5+2,XIRR($D$7:D122,$B$7:B122,50),"Х"))</f>
        <v/>
      </c>
      <c r="S123" s="172" t="str">
        <f>IF(T123&gt;('Калькулятор'!$B$5+2),"",IF(T123='Калькулятор'!$B$5+2,F123+E123+J123,"Х"))</f>
        <v/>
      </c>
      <c r="T123" s="162">
        <v>117</v>
      </c>
      <c r="U123" s="163" t="str">
        <f ca="1">'Калькулятор'!E120</f>
        <v>погашено</v>
      </c>
    </row>
    <row r="124" ht="15.6">
      <c r="A124" s="164" t="str">
        <f>IF(T124&gt;('Калькулятор'!$B$5+2),"",IF(T124='Калькулятор'!$B$5+2,"Усього",'Калькулятор'!C121))</f>
        <v/>
      </c>
      <c r="B124" s="165" t="str">
        <f>IF(T124&gt;('Калькулятор'!$B$5+2),"",IF(T124='Калькулятор'!$B$5+2,"Х",'Калькулятор'!D121))</f>
        <v/>
      </c>
      <c r="C124" s="166" t="str">
        <f>IF(T124&gt;('Калькулятор'!$B$5+2),"",IF(T124='Калькулятор'!$B$5+2,SUM($C$8:C123),IFERROR(B124-B123,"")))</f>
        <v/>
      </c>
      <c r="D124" s="167" t="str">
        <f>IF(T124&gt;('Калькулятор'!$B$5+2),"",IF(T124='Калькулятор'!$B$5+2,SUM(D123),'Калькулятор'!I121))</f>
        <v/>
      </c>
      <c r="E124" s="167" t="str">
        <f>IF(T124&gt;('Калькулятор'!$B$5+2),"",IF(T124='Калькулятор'!$B$5+2,SUM(E123),'Калькулятор'!G121))</f>
        <v/>
      </c>
      <c r="F124" s="167" t="str">
        <f>IF(T124&gt;('Калькулятор'!$B$5+2),"",IF(T124='Калькулятор'!$B$5+2,SUM($F$7:F123),'Калькулятор'!H121))</f>
        <v/>
      </c>
      <c r="G124" s="168" t="str">
        <f>IF(T124&gt;('Калькулятор'!$B$5+2),"",IF(T124='Калькулятор'!$B$5+2,0,IF(T124&lt;='Калькулятор'!$B$5,0,0)))</f>
        <v/>
      </c>
      <c r="H124" s="168" t="str">
        <f>IF(T124&gt;('Калькулятор'!$B$5+2),"",IF(T124='Калькулятор'!$B$5+2,0,IF(T124&lt;='Калькулятор'!$B$5,0,0)))</f>
        <v/>
      </c>
      <c r="I124" s="169" t="str">
        <f>IF(T124&gt;('Калькулятор'!$B$5+2),"",IF(T124='Калькулятор'!$B$5+2,0,IF(T124&lt;='Калькулятор'!$B$5,0,0)))</f>
        <v/>
      </c>
      <c r="J124" s="167" t="str">
        <f>IF(T124&gt;('Калькулятор'!$B$5+2),"",IF(T124='Калькулятор'!$B$5+2,SUM($J$7:J123),IF(T124&lt;='Калькулятор'!$B$5,0,0)))</f>
        <v/>
      </c>
      <c r="K124" s="170" t="str">
        <f>IF(T124&gt;('Калькулятор'!$B$5+2),"",IF(T124='Калькулятор'!$B$5+2,0,IF(T124&lt;='Калькулятор'!$B$5,0,0)))</f>
        <v/>
      </c>
      <c r="L124" s="168" t="str">
        <f>IF(T124&gt;('Калькулятор'!$B$5+2),"",IF(T124='Калькулятор'!$B$5+2,0,IF(T124&lt;='Калькулятор'!$B$5,0,0)))</f>
        <v/>
      </c>
      <c r="M124" s="168" t="str">
        <f>IF(T124&gt;('Калькулятор'!$B$5+2),"",IF(T124='Калькулятор'!$B$5+2,0,IF(T124&lt;='Калькулятор'!$B$5,0,0)))</f>
        <v/>
      </c>
      <c r="N124" s="168" t="str">
        <f>IF(T124&gt;('Калькулятор'!$B$5+2),"",IF(T124='Калькулятор'!$B$5+2,0,IF(T124&lt;='Калькулятор'!$B$5,0,0)))</f>
        <v/>
      </c>
      <c r="O124" s="168" t="str">
        <f>IF(T124&gt;('Калькулятор'!$B$5+2),"",IF(T124='Калькулятор'!$B$5+2,0,IF(T124&lt;='Калькулятор'!$B$5,0,0)))</f>
        <v/>
      </c>
      <c r="P124" s="168" t="str">
        <f>IF(T124&gt;('Калькулятор'!$B$5+2),"",IF(T124='Калькулятор'!$B$5+2,0,IF(T124&lt;='Калькулятор'!$B$5,0,0)))</f>
        <v/>
      </c>
      <c r="Q124" s="168" t="str">
        <f>IF(T124&gt;('Калькулятор'!$B$5+2),"",IF(T124='Калькулятор'!$B$5+2,0,IF(T124&lt;='Калькулятор'!$B$5,0,0)))</f>
        <v/>
      </c>
      <c r="R124" s="171" t="str">
        <f>IF(T124&gt;('Калькулятор'!$B$5+2),"",IF(T124='Калькулятор'!$B$5+2,XIRR($D$7:D123,$B$7:B123,50),"Х"))</f>
        <v/>
      </c>
      <c r="S124" s="172" t="str">
        <f>IF(T124&gt;('Калькулятор'!$B$5+2),"",IF(T124='Калькулятор'!$B$5+2,F124+E124+J124,"Х"))</f>
        <v/>
      </c>
      <c r="T124" s="162">
        <v>118</v>
      </c>
      <c r="U124" s="163" t="str">
        <f ca="1">'Калькулятор'!E121</f>
        <v>погашено</v>
      </c>
    </row>
    <row r="125" ht="15.6">
      <c r="A125" s="164" t="str">
        <f>IF(T125&gt;('Калькулятор'!$B$5+2),"",IF(T125='Калькулятор'!$B$5+2,"Усього",'Калькулятор'!C122))</f>
        <v/>
      </c>
      <c r="B125" s="165" t="str">
        <f>IF(T125&gt;('Калькулятор'!$B$5+2),"",IF(T125='Калькулятор'!$B$5+2,"Х",'Калькулятор'!D122))</f>
        <v/>
      </c>
      <c r="C125" s="166" t="str">
        <f>IF(T125&gt;('Калькулятор'!$B$5+2),"",IF(T125='Калькулятор'!$B$5+2,SUM($C$8:C124),IFERROR(B125-B124,"")))</f>
        <v/>
      </c>
      <c r="D125" s="167" t="str">
        <f>IF(T125&gt;('Калькулятор'!$B$5+2),"",IF(T125='Калькулятор'!$B$5+2,SUM(D124),'Калькулятор'!I122))</f>
        <v/>
      </c>
      <c r="E125" s="167" t="str">
        <f>IF(T125&gt;('Калькулятор'!$B$5+2),"",IF(T125='Калькулятор'!$B$5+2,SUM(E124),'Калькулятор'!G122))</f>
        <v/>
      </c>
      <c r="F125" s="167" t="str">
        <f>IF(T125&gt;('Калькулятор'!$B$5+2),"",IF(T125='Калькулятор'!$B$5+2,SUM($F$7:F124),'Калькулятор'!H122))</f>
        <v/>
      </c>
      <c r="G125" s="168" t="str">
        <f>IF(T125&gt;('Калькулятор'!$B$5+2),"",IF(T125='Калькулятор'!$B$5+2,0,IF(T125&lt;='Калькулятор'!$B$5,0,0)))</f>
        <v/>
      </c>
      <c r="H125" s="168" t="str">
        <f>IF(T125&gt;('Калькулятор'!$B$5+2),"",IF(T125='Калькулятор'!$B$5+2,0,IF(T125&lt;='Калькулятор'!$B$5,0,0)))</f>
        <v/>
      </c>
      <c r="I125" s="169" t="str">
        <f>IF(T125&gt;('Калькулятор'!$B$5+2),"",IF(T125='Калькулятор'!$B$5+2,0,IF(T125&lt;='Калькулятор'!$B$5,0,0)))</f>
        <v/>
      </c>
      <c r="J125" s="167" t="str">
        <f>IF(T125&gt;('Калькулятор'!$B$5+2),"",IF(T125='Калькулятор'!$B$5+2,SUM($J$7:J124),IF(T125&lt;='Калькулятор'!$B$5,0,0)))</f>
        <v/>
      </c>
      <c r="K125" s="170" t="str">
        <f>IF(T125&gt;('Калькулятор'!$B$5+2),"",IF(T125='Калькулятор'!$B$5+2,0,IF(T125&lt;='Калькулятор'!$B$5,0,0)))</f>
        <v/>
      </c>
      <c r="L125" s="168" t="str">
        <f>IF(T125&gt;('Калькулятор'!$B$5+2),"",IF(T125='Калькулятор'!$B$5+2,0,IF(T125&lt;='Калькулятор'!$B$5,0,0)))</f>
        <v/>
      </c>
      <c r="M125" s="168" t="str">
        <f>IF(T125&gt;('Калькулятор'!$B$5+2),"",IF(T125='Калькулятор'!$B$5+2,0,IF(T125&lt;='Калькулятор'!$B$5,0,0)))</f>
        <v/>
      </c>
      <c r="N125" s="168" t="str">
        <f>IF(T125&gt;('Калькулятор'!$B$5+2),"",IF(T125='Калькулятор'!$B$5+2,0,IF(T125&lt;='Калькулятор'!$B$5,0,0)))</f>
        <v/>
      </c>
      <c r="O125" s="168" t="str">
        <f>IF(T125&gt;('Калькулятор'!$B$5+2),"",IF(T125='Калькулятор'!$B$5+2,0,IF(T125&lt;='Калькулятор'!$B$5,0,0)))</f>
        <v/>
      </c>
      <c r="P125" s="168" t="str">
        <f>IF(T125&gt;('Калькулятор'!$B$5+2),"",IF(T125='Калькулятор'!$B$5+2,0,IF(T125&lt;='Калькулятор'!$B$5,0,0)))</f>
        <v/>
      </c>
      <c r="Q125" s="168" t="str">
        <f>IF(T125&gt;('Калькулятор'!$B$5+2),"",IF(T125='Калькулятор'!$B$5+2,0,IF(T125&lt;='Калькулятор'!$B$5,0,0)))</f>
        <v/>
      </c>
      <c r="R125" s="171" t="str">
        <f>IF(T125&gt;('Калькулятор'!$B$5+2),"",IF(T125='Калькулятор'!$B$5+2,XIRR($D$7:D124,$B$7:B124,50),"Х"))</f>
        <v/>
      </c>
      <c r="S125" s="172" t="str">
        <f>IF(T125&gt;('Калькулятор'!$B$5+2),"",IF(T125='Калькулятор'!$B$5+2,F125+E125+J125,"Х"))</f>
        <v/>
      </c>
      <c r="T125" s="162">
        <v>119</v>
      </c>
      <c r="U125" s="163" t="str">
        <f ca="1">'Калькулятор'!E122</f>
        <v>погашено</v>
      </c>
    </row>
    <row r="126" ht="15.6">
      <c r="A126" s="164" t="str">
        <f>IF(T126&gt;('Калькулятор'!$B$5+2),"",IF(T126='Калькулятор'!$B$5+2,"Усього",'Калькулятор'!C123))</f>
        <v/>
      </c>
      <c r="B126" s="165" t="str">
        <f>IF(T126&gt;('Калькулятор'!$B$5+2),"",IF(T126='Калькулятор'!$B$5+2,"Х",'Калькулятор'!D123))</f>
        <v/>
      </c>
      <c r="C126" s="166" t="str">
        <f>IF(T126&gt;('Калькулятор'!$B$5+2),"",IF(T126='Калькулятор'!$B$5+2,SUM($C$8:C125),IFERROR(B126-B125,"")))</f>
        <v/>
      </c>
      <c r="D126" s="167" t="str">
        <f>IF(T126&gt;('Калькулятор'!$B$5+2),"",IF(T126='Калькулятор'!$B$5+2,SUM(D125),'Калькулятор'!I123))</f>
        <v/>
      </c>
      <c r="E126" s="167" t="str">
        <f>IF(T126&gt;('Калькулятор'!$B$5+2),"",IF(T126='Калькулятор'!$B$5+2,SUM(E125),'Калькулятор'!G123))</f>
        <v/>
      </c>
      <c r="F126" s="167" t="str">
        <f>IF(T126&gt;('Калькулятор'!$B$5+2),"",IF(T126='Калькулятор'!$B$5+2,SUM($F$7:F125),'Калькулятор'!H123))</f>
        <v/>
      </c>
      <c r="G126" s="168" t="str">
        <f>IF(T126&gt;('Калькулятор'!$B$5+2),"",IF(T126='Калькулятор'!$B$5+2,0,IF(T126&lt;='Калькулятор'!$B$5,0,0)))</f>
        <v/>
      </c>
      <c r="H126" s="168" t="str">
        <f>IF(T126&gt;('Калькулятор'!$B$5+2),"",IF(T126='Калькулятор'!$B$5+2,0,IF(T126&lt;='Калькулятор'!$B$5,0,0)))</f>
        <v/>
      </c>
      <c r="I126" s="169" t="str">
        <f>IF(T126&gt;('Калькулятор'!$B$5+2),"",IF(T126='Калькулятор'!$B$5+2,0,IF(T126&lt;='Калькулятор'!$B$5,0,0)))</f>
        <v/>
      </c>
      <c r="J126" s="167" t="str">
        <f>IF(T126&gt;('Калькулятор'!$B$5+2),"",IF(T126='Калькулятор'!$B$5+2,SUM($J$7:J125),IF(T126&lt;='Калькулятор'!$B$5,0,0)))</f>
        <v/>
      </c>
      <c r="K126" s="170" t="str">
        <f>IF(T126&gt;('Калькулятор'!$B$5+2),"",IF(T126='Калькулятор'!$B$5+2,0,IF(T126&lt;='Калькулятор'!$B$5,0,0)))</f>
        <v/>
      </c>
      <c r="L126" s="168" t="str">
        <f>IF(T126&gt;('Калькулятор'!$B$5+2),"",IF(T126='Калькулятор'!$B$5+2,0,IF(T126&lt;='Калькулятор'!$B$5,0,0)))</f>
        <v/>
      </c>
      <c r="M126" s="168" t="str">
        <f>IF(T126&gt;('Калькулятор'!$B$5+2),"",IF(T126='Калькулятор'!$B$5+2,0,IF(T126&lt;='Калькулятор'!$B$5,0,0)))</f>
        <v/>
      </c>
      <c r="N126" s="168" t="str">
        <f>IF(T126&gt;('Калькулятор'!$B$5+2),"",IF(T126='Калькулятор'!$B$5+2,0,IF(T126&lt;='Калькулятор'!$B$5,0,0)))</f>
        <v/>
      </c>
      <c r="O126" s="168" t="str">
        <f>IF(T126&gt;('Калькулятор'!$B$5+2),"",IF(T126='Калькулятор'!$B$5+2,0,IF(T126&lt;='Калькулятор'!$B$5,0,0)))</f>
        <v/>
      </c>
      <c r="P126" s="168" t="str">
        <f>IF(T126&gt;('Калькулятор'!$B$5+2),"",IF(T126='Калькулятор'!$B$5+2,0,IF(T126&lt;='Калькулятор'!$B$5,0,0)))</f>
        <v/>
      </c>
      <c r="Q126" s="168" t="str">
        <f>IF(T126&gt;('Калькулятор'!$B$5+2),"",IF(T126='Калькулятор'!$B$5+2,0,IF(T126&lt;='Калькулятор'!$B$5,0,0)))</f>
        <v/>
      </c>
      <c r="R126" s="171" t="str">
        <f>IF(T126&gt;('Калькулятор'!$B$5+2),"",IF(T126='Калькулятор'!$B$5+2,XIRR($D$7:D125,$B$7:B125,50),"Х"))</f>
        <v/>
      </c>
      <c r="S126" s="172" t="str">
        <f>IF(T126&gt;('Калькулятор'!$B$5+2),"",IF(T126='Калькулятор'!$B$5+2,F126+E126+J126,"Х"))</f>
        <v/>
      </c>
      <c r="T126" s="162">
        <v>120</v>
      </c>
      <c r="U126" s="163" t="str">
        <f ca="1">'Калькулятор'!E123</f>
        <v>погашено</v>
      </c>
    </row>
    <row r="127" ht="15.6">
      <c r="A127" s="164" t="str">
        <f>IF(T127&gt;('Калькулятор'!$B$5+2),"",IF(T127='Калькулятор'!$B$5+2,"Усього",'Калькулятор'!C124))</f>
        <v/>
      </c>
      <c r="B127" s="165" t="str">
        <f>IF(T127&gt;('Калькулятор'!$B$5+2),"",IF(T127='Калькулятор'!$B$5+2,"Х",'Калькулятор'!D124))</f>
        <v/>
      </c>
      <c r="C127" s="166" t="str">
        <f>IF(T127&gt;('Калькулятор'!$B$5+2),"",IF(T127='Калькулятор'!$B$5+2,SUM($C$8:C126),IFERROR(B127-B126,"")))</f>
        <v/>
      </c>
      <c r="D127" s="167" t="str">
        <f>IF(T127&gt;('Калькулятор'!$B$5+2),"",IF(T127='Калькулятор'!$B$5+2,SUM(D126),'Калькулятор'!I124))</f>
        <v/>
      </c>
      <c r="E127" s="167" t="str">
        <f>IF(T127&gt;('Калькулятор'!$B$5+2),"",IF(T127='Калькулятор'!$B$5+2,SUM(E126),'Калькулятор'!G124))</f>
        <v/>
      </c>
      <c r="F127" s="167" t="str">
        <f>IF(T127&gt;('Калькулятор'!$B$5+2),"",IF(T127='Калькулятор'!$B$5+2,SUM($F$7:F126),'Калькулятор'!H124))</f>
        <v/>
      </c>
      <c r="G127" s="168" t="str">
        <f>IF(T127&gt;('Калькулятор'!$B$5+2),"",IF(T127='Калькулятор'!$B$5+2,0,IF(T127&lt;='Калькулятор'!$B$5,0,0)))</f>
        <v/>
      </c>
      <c r="H127" s="168" t="str">
        <f>IF(T127&gt;('Калькулятор'!$B$5+2),"",IF(T127='Калькулятор'!$B$5+2,0,IF(T127&lt;='Калькулятор'!$B$5,0,0)))</f>
        <v/>
      </c>
      <c r="I127" s="169" t="str">
        <f>IF(T127&gt;('Калькулятор'!$B$5+2),"",IF(T127='Калькулятор'!$B$5+2,0,IF(T127&lt;='Калькулятор'!$B$5,0,0)))</f>
        <v/>
      </c>
      <c r="J127" s="167" t="str">
        <f>IF(T127&gt;('Калькулятор'!$B$5+2),"",IF(T127='Калькулятор'!$B$5+2,SUM($J$7:J126),IF(T127&lt;='Калькулятор'!$B$5,0,0)))</f>
        <v/>
      </c>
      <c r="K127" s="170" t="str">
        <f>IF(T127&gt;('Калькулятор'!$B$5+2),"",IF(T127='Калькулятор'!$B$5+2,0,IF(T127&lt;='Калькулятор'!$B$5,0,0)))</f>
        <v/>
      </c>
      <c r="L127" s="168" t="str">
        <f>IF(T127&gt;('Калькулятор'!$B$5+2),"",IF(T127='Калькулятор'!$B$5+2,0,IF(T127&lt;='Калькулятор'!$B$5,0,0)))</f>
        <v/>
      </c>
      <c r="M127" s="168" t="str">
        <f>IF(T127&gt;('Калькулятор'!$B$5+2),"",IF(T127='Калькулятор'!$B$5+2,0,IF(T127&lt;='Калькулятор'!$B$5,0,0)))</f>
        <v/>
      </c>
      <c r="N127" s="168" t="str">
        <f>IF(T127&gt;('Калькулятор'!$B$5+2),"",IF(T127='Калькулятор'!$B$5+2,0,IF(T127&lt;='Калькулятор'!$B$5,0,0)))</f>
        <v/>
      </c>
      <c r="O127" s="168" t="str">
        <f>IF(T127&gt;('Калькулятор'!$B$5+2),"",IF(T127='Калькулятор'!$B$5+2,0,IF(T127&lt;='Калькулятор'!$B$5,0,0)))</f>
        <v/>
      </c>
      <c r="P127" s="168" t="str">
        <f>IF(T127&gt;('Калькулятор'!$B$5+2),"",IF(T127='Калькулятор'!$B$5+2,0,IF(T127&lt;='Калькулятор'!$B$5,0,0)))</f>
        <v/>
      </c>
      <c r="Q127" s="168" t="str">
        <f>IF(T127&gt;('Калькулятор'!$B$5+2),"",IF(T127='Калькулятор'!$B$5+2,0,IF(T127&lt;='Калькулятор'!$B$5,0,0)))</f>
        <v/>
      </c>
      <c r="R127" s="171" t="str">
        <f>IF(T127&gt;('Калькулятор'!$B$5+2),"",IF(T127='Калькулятор'!$B$5+2,XIRR($D$7:D126,$B$7:B126,50),"Х"))</f>
        <v/>
      </c>
      <c r="S127" s="172" t="str">
        <f>IF(T127&gt;('Калькулятор'!$B$5+2),"",IF(T127='Калькулятор'!$B$5+2,F127+E127+J127,"Х"))</f>
        <v/>
      </c>
      <c r="T127" s="162">
        <v>121</v>
      </c>
      <c r="U127" s="163" t="str">
        <f ca="1">'Калькулятор'!E124</f>
        <v>погашено</v>
      </c>
    </row>
    <row r="128" ht="15.6">
      <c r="A128" s="164" t="str">
        <f>IF(T128&gt;('Калькулятор'!$B$5+2),"",IF(T128='Калькулятор'!$B$5+2,"Усього",'Калькулятор'!C125))</f>
        <v/>
      </c>
      <c r="B128" s="165" t="str">
        <f>IF(T128&gt;('Калькулятор'!$B$5+2),"",IF(T128='Калькулятор'!$B$5+2,"Х",'Калькулятор'!D125))</f>
        <v/>
      </c>
      <c r="C128" s="166" t="str">
        <f>IF(T128&gt;('Калькулятор'!$B$5+2),"",IF(T128='Калькулятор'!$B$5+2,SUM($C$8:C127),IFERROR(B128-B127,"")))</f>
        <v/>
      </c>
      <c r="D128" s="167" t="str">
        <f>IF(T128&gt;('Калькулятор'!$B$5+2),"",IF(T128='Калькулятор'!$B$5+2,SUM(D127),'Калькулятор'!I125))</f>
        <v/>
      </c>
      <c r="E128" s="167" t="str">
        <f>IF(T128&gt;('Калькулятор'!$B$5+2),"",IF(T128='Калькулятор'!$B$5+2,SUM(E127),'Калькулятор'!G125))</f>
        <v/>
      </c>
      <c r="F128" s="167" t="str">
        <f>IF(T128&gt;('Калькулятор'!$B$5+2),"",IF(T128='Калькулятор'!$B$5+2,SUM($F$7:F127),'Калькулятор'!H125))</f>
        <v/>
      </c>
      <c r="G128" s="168" t="str">
        <f>IF(T128&gt;('Калькулятор'!$B$5+2),"",IF(T128='Калькулятор'!$B$5+2,0,IF(T128&lt;='Калькулятор'!$B$5,0,0)))</f>
        <v/>
      </c>
      <c r="H128" s="168" t="str">
        <f>IF(T128&gt;('Калькулятор'!$B$5+2),"",IF(T128='Калькулятор'!$B$5+2,0,IF(T128&lt;='Калькулятор'!$B$5,0,0)))</f>
        <v/>
      </c>
      <c r="I128" s="169" t="str">
        <f>IF(T128&gt;('Калькулятор'!$B$5+2),"",IF(T128='Калькулятор'!$B$5+2,0,IF(T128&lt;='Калькулятор'!$B$5,0,0)))</f>
        <v/>
      </c>
      <c r="J128" s="167" t="str">
        <f>IF(T128&gt;('Калькулятор'!$B$5+2),"",IF(T128='Калькулятор'!$B$5+2,SUM($J$7:J127),IF(T128&lt;='Калькулятор'!$B$5,0,0)))</f>
        <v/>
      </c>
      <c r="K128" s="170" t="str">
        <f>IF(T128&gt;('Калькулятор'!$B$5+2),"",IF(T128='Калькулятор'!$B$5+2,0,IF(T128&lt;='Калькулятор'!$B$5,0,0)))</f>
        <v/>
      </c>
      <c r="L128" s="168" t="str">
        <f>IF(T128&gt;('Калькулятор'!$B$5+2),"",IF(T128='Калькулятор'!$B$5+2,0,IF(T128&lt;='Калькулятор'!$B$5,0,0)))</f>
        <v/>
      </c>
      <c r="M128" s="168" t="str">
        <f>IF(T128&gt;('Калькулятор'!$B$5+2),"",IF(T128='Калькулятор'!$B$5+2,0,IF(T128&lt;='Калькулятор'!$B$5,0,0)))</f>
        <v/>
      </c>
      <c r="N128" s="168" t="str">
        <f>IF(T128&gt;('Калькулятор'!$B$5+2),"",IF(T128='Калькулятор'!$B$5+2,0,IF(T128&lt;='Калькулятор'!$B$5,0,0)))</f>
        <v/>
      </c>
      <c r="O128" s="168" t="str">
        <f>IF(T128&gt;('Калькулятор'!$B$5+2),"",IF(T128='Калькулятор'!$B$5+2,0,IF(T128&lt;='Калькулятор'!$B$5,0,0)))</f>
        <v/>
      </c>
      <c r="P128" s="168" t="str">
        <f>IF(T128&gt;('Калькулятор'!$B$5+2),"",IF(T128='Калькулятор'!$B$5+2,0,IF(T128&lt;='Калькулятор'!$B$5,0,0)))</f>
        <v/>
      </c>
      <c r="Q128" s="168" t="str">
        <f>IF(T128&gt;('Калькулятор'!$B$5+2),"",IF(T128='Калькулятор'!$B$5+2,0,IF(T128&lt;='Калькулятор'!$B$5,0,0)))</f>
        <v/>
      </c>
      <c r="R128" s="171" t="str">
        <f>IF(T128&gt;('Калькулятор'!$B$5+2),"",IF(T128='Калькулятор'!$B$5+2,XIRR($D$7:D127,$B$7:B127,50),"Х"))</f>
        <v/>
      </c>
      <c r="S128" s="172" t="str">
        <f>IF(T128&gt;('Калькулятор'!$B$5+2),"",IF(T128='Калькулятор'!$B$5+2,F128+E128+J128,"Х"))</f>
        <v/>
      </c>
      <c r="T128" s="162">
        <v>122</v>
      </c>
      <c r="U128" s="163" t="str">
        <f ca="1">'Калькулятор'!E125</f>
        <v>погашено</v>
      </c>
    </row>
    <row r="129" ht="15.6">
      <c r="A129" s="164" t="str">
        <f>IF(T129&gt;('Калькулятор'!$B$5+2),"",IF(T129='Калькулятор'!$B$5+2,"Усього",'Калькулятор'!C126))</f>
        <v/>
      </c>
      <c r="B129" s="165" t="str">
        <f>IF(T129&gt;('Калькулятор'!$B$5+2),"",IF(T129='Калькулятор'!$B$5+2,"Х",'Калькулятор'!D126))</f>
        <v/>
      </c>
      <c r="C129" s="166" t="str">
        <f>IF(T129&gt;('Калькулятор'!$B$5+2),"",IF(T129='Калькулятор'!$B$5+2,SUM($C$8:C128),IFERROR(B129-B128,"")))</f>
        <v/>
      </c>
      <c r="D129" s="167" t="str">
        <f>IF(T129&gt;('Калькулятор'!$B$5+2),"",IF(T129='Калькулятор'!$B$5+2,SUM(D128),'Калькулятор'!I126))</f>
        <v/>
      </c>
      <c r="E129" s="167" t="str">
        <f>IF(T129&gt;('Калькулятор'!$B$5+2),"",IF(T129='Калькулятор'!$B$5+2,SUM(E128),'Калькулятор'!G126))</f>
        <v/>
      </c>
      <c r="F129" s="167" t="str">
        <f>IF(T129&gt;('Калькулятор'!$B$5+2),"",IF(T129='Калькулятор'!$B$5+2,SUM($F$7:F128),'Калькулятор'!H126))</f>
        <v/>
      </c>
      <c r="G129" s="168" t="str">
        <f>IF(T129&gt;('Калькулятор'!$B$5+2),"",IF(T129='Калькулятор'!$B$5+2,0,IF(T129&lt;='Калькулятор'!$B$5,0,0)))</f>
        <v/>
      </c>
      <c r="H129" s="168" t="str">
        <f>IF(T129&gt;('Калькулятор'!$B$5+2),"",IF(T129='Калькулятор'!$B$5+2,0,IF(T129&lt;='Калькулятор'!$B$5,0,0)))</f>
        <v/>
      </c>
      <c r="I129" s="169" t="str">
        <f>IF(T129&gt;('Калькулятор'!$B$5+2),"",IF(T129='Калькулятор'!$B$5+2,0,IF(T129&lt;='Калькулятор'!$B$5,0,0)))</f>
        <v/>
      </c>
      <c r="J129" s="167" t="str">
        <f>IF(T129&gt;('Калькулятор'!$B$5+2),"",IF(T129='Калькулятор'!$B$5+2,SUM($J$7:J128),IF(T129&lt;='Калькулятор'!$B$5,0,0)))</f>
        <v/>
      </c>
      <c r="K129" s="170" t="str">
        <f>IF(T129&gt;('Калькулятор'!$B$5+2),"",IF(T129='Калькулятор'!$B$5+2,0,IF(T129&lt;='Калькулятор'!$B$5,0,0)))</f>
        <v/>
      </c>
      <c r="L129" s="168" t="str">
        <f>IF(T129&gt;('Калькулятор'!$B$5+2),"",IF(T129='Калькулятор'!$B$5+2,0,IF(T129&lt;='Калькулятор'!$B$5,0,0)))</f>
        <v/>
      </c>
      <c r="M129" s="168" t="str">
        <f>IF(T129&gt;('Калькулятор'!$B$5+2),"",IF(T129='Калькулятор'!$B$5+2,0,IF(T129&lt;='Калькулятор'!$B$5,0,0)))</f>
        <v/>
      </c>
      <c r="N129" s="168" t="str">
        <f>IF(T129&gt;('Калькулятор'!$B$5+2),"",IF(T129='Калькулятор'!$B$5+2,0,IF(T129&lt;='Калькулятор'!$B$5,0,0)))</f>
        <v/>
      </c>
      <c r="O129" s="168" t="str">
        <f>IF(T129&gt;('Калькулятор'!$B$5+2),"",IF(T129='Калькулятор'!$B$5+2,0,IF(T129&lt;='Калькулятор'!$B$5,0,0)))</f>
        <v/>
      </c>
      <c r="P129" s="168" t="str">
        <f>IF(T129&gt;('Калькулятор'!$B$5+2),"",IF(T129='Калькулятор'!$B$5+2,0,IF(T129&lt;='Калькулятор'!$B$5,0,0)))</f>
        <v/>
      </c>
      <c r="Q129" s="168" t="str">
        <f>IF(T129&gt;('Калькулятор'!$B$5+2),"",IF(T129='Калькулятор'!$B$5+2,0,IF(T129&lt;='Калькулятор'!$B$5,0,0)))</f>
        <v/>
      </c>
      <c r="R129" s="171" t="str">
        <f>IF(T129&gt;('Калькулятор'!$B$5+2),"",IF(T129='Калькулятор'!$B$5+2,XIRR($D$7:D128,$B$7:B128,50),"Х"))</f>
        <v/>
      </c>
      <c r="S129" s="172" t="str">
        <f>IF(T129&gt;('Калькулятор'!$B$5+2),"",IF(T129='Калькулятор'!$B$5+2,F129+E129+J129,"Х"))</f>
        <v/>
      </c>
      <c r="T129" s="162">
        <v>123</v>
      </c>
      <c r="U129" s="163">
        <f ca="1">'Калькулятор'!E126</f>
        <v>0</v>
      </c>
    </row>
    <row r="130">
      <c r="R130" s="174">
        <f ca="1">SUM(R7:R129)</f>
        <v>23.339451466840281</v>
      </c>
      <c r="S130" s="175">
        <f ca="1">SUM(S7:S129)</f>
        <v>115000</v>
      </c>
    </row>
  </sheetData>
  <sheetProtection algorithmName="SHA-512" hashValue="fR4eah/x//E0LXoNzdxH4FrV9+NJ5YulnAPT1V9/WZ8qZgbCxidKFoJUsKfNMOVdJtpg8WrQI0a7EOnx3OQ/uA==" saltValue="ll4r2TlG3bX1SKNj3pnu0w==" spinCount="100000" autoFilter="0" deleteColumns="0" deleteRows="0" formatCells="0" formatColumns="0" formatRows="0" insertColumns="0" insertHyperlinks="0" insertRows="0" objects="0" pivotTables="0" scenarios="0" selectLockedCells="0" selectUnlockedCells="0" sheet="1" sort="0"/>
  <mergeCells count="13">
    <mergeCell ref="A2:A5"/>
    <mergeCell ref="B2:B5"/>
    <mergeCell ref="C2:C5"/>
    <mergeCell ref="D2:D5"/>
    <mergeCell ref="E2:Q2"/>
    <mergeCell ref="S2:S5"/>
    <mergeCell ref="E3:E5"/>
    <mergeCell ref="F3:F5"/>
    <mergeCell ref="G3:Q3"/>
    <mergeCell ref="G4:J4"/>
    <mergeCell ref="K4:L4"/>
    <mergeCell ref="M4:Q4"/>
    <mergeCell ref="R2:R5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onlyoffice/9.0.4.50</Application>
  <DocSecurity>0</DocSecurity>
  <ScaleCrop>0</ScaleCrop>
  <HeadingPairs>
    <vt:vector size="0" baseType="variant"/>
  </HeadingPairs>
  <TitlesOfParts>
    <vt:vector size="0" baseType="lpstr"/>
  </TitlesOfParts>
  <Company/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Inna Pashchenko</cp:lastModifiedBy>
  <cp:revision>1</cp:revision>
  <dcterms:created xsi:type="dcterms:W3CDTF">2015-06-05T18:17:20Z</dcterms:created>
  <dcterms:modified xsi:type="dcterms:W3CDTF">2025-09-15T08:47:05Z</dcterms:modified>
</cp:coreProperties>
</file>